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23" activeTab="6"/>
  </bookViews>
  <sheets>
    <sheet name="Reactor 1" sheetId="1" r:id="rId1"/>
    <sheet name="Summary R1 " sheetId="5" r:id="rId2"/>
    <sheet name="Reactor 2" sheetId="2" r:id="rId3"/>
    <sheet name="Summary R2" sheetId="7" r:id="rId4"/>
    <sheet name="Reactor 3" sheetId="3" r:id="rId5"/>
    <sheet name="Summary R3" sheetId="8" r:id="rId6"/>
    <sheet name="Summary" sheetId="11" r:id="rId7"/>
  </sheets>
  <definedNames>
    <definedName name="_xlnm._FilterDatabase" localSheetId="1" hidden="1">'Summary R1 '!$A$6:$K$24</definedName>
    <definedName name="_xlnm._FilterDatabase" localSheetId="3" hidden="1">'Summary R2'!$A$6:$K$16</definedName>
    <definedName name="_xlnm._FilterDatabase" localSheetId="5" hidden="1">'Summary R3'!$A$6:$K$15</definedName>
  </definedNames>
  <calcPr calcId="145621"/>
</workbook>
</file>

<file path=xl/calcChain.xml><?xml version="1.0" encoding="utf-8"?>
<calcChain xmlns="http://schemas.openxmlformats.org/spreadsheetml/2006/main">
  <c r="N5" i="8" l="1"/>
  <c r="I5" i="8"/>
  <c r="I5" i="7"/>
  <c r="N5" i="7"/>
  <c r="N5" i="5"/>
  <c r="I5" i="5"/>
  <c r="M8" i="5" l="1"/>
  <c r="N8" i="5"/>
  <c r="L8" i="5"/>
  <c r="B2" i="8"/>
  <c r="B2" i="7"/>
  <c r="B2" i="5"/>
  <c r="I7" i="8" l="1"/>
  <c r="J7" i="8"/>
  <c r="I13" i="8"/>
  <c r="J13" i="8"/>
  <c r="I11" i="8"/>
  <c r="J11" i="8"/>
  <c r="I9" i="8"/>
  <c r="J9" i="8"/>
  <c r="I10" i="8"/>
  <c r="J10" i="8"/>
  <c r="I12" i="8"/>
  <c r="J12" i="8"/>
  <c r="J8" i="8"/>
  <c r="I8" i="8"/>
  <c r="I10" i="7"/>
  <c r="J10" i="7"/>
  <c r="I8" i="7"/>
  <c r="J8" i="7"/>
  <c r="I12" i="7"/>
  <c r="J12" i="7"/>
  <c r="I9" i="7"/>
  <c r="J9" i="7"/>
  <c r="I14" i="7"/>
  <c r="J14" i="7"/>
  <c r="I11" i="7"/>
  <c r="J11" i="7"/>
  <c r="I16" i="7"/>
  <c r="J16" i="7"/>
  <c r="I13" i="7"/>
  <c r="J13" i="7"/>
  <c r="I15" i="7"/>
  <c r="J15" i="7"/>
  <c r="I17" i="7"/>
  <c r="J17" i="7"/>
  <c r="J7" i="7"/>
  <c r="I7" i="7"/>
  <c r="I14" i="5"/>
  <c r="I13" i="5"/>
  <c r="J13" i="5"/>
  <c r="J18" i="5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6" i="3"/>
  <c r="O6" i="3"/>
  <c r="N6" i="3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8" i="2"/>
  <c r="O18" i="2"/>
  <c r="N18" i="2"/>
  <c r="P16" i="2"/>
  <c r="O16" i="2"/>
  <c r="N16" i="2"/>
  <c r="P15" i="2"/>
  <c r="O15" i="2"/>
  <c r="N15" i="2"/>
  <c r="P13" i="2"/>
  <c r="O13" i="2"/>
  <c r="N13" i="2"/>
  <c r="P11" i="2"/>
  <c r="O11" i="2"/>
  <c r="N11" i="2"/>
  <c r="L9" i="8" l="1"/>
  <c r="M9" i="8" s="1"/>
  <c r="N9" i="8" s="1"/>
  <c r="L8" i="8"/>
  <c r="M8" i="8" s="1"/>
  <c r="N8" i="8" s="1"/>
  <c r="L11" i="8"/>
  <c r="M11" i="8" s="1"/>
  <c r="N11" i="8" s="1"/>
  <c r="L12" i="7"/>
  <c r="M12" i="7" s="1"/>
  <c r="N12" i="7" s="1"/>
  <c r="L12" i="8"/>
  <c r="M12" i="8" s="1"/>
  <c r="N12" i="8" s="1"/>
  <c r="L13" i="8"/>
  <c r="M13" i="8" s="1"/>
  <c r="N13" i="8" s="1"/>
  <c r="L10" i="8"/>
  <c r="M10" i="8" s="1"/>
  <c r="N10" i="8" s="1"/>
  <c r="L7" i="8"/>
  <c r="M7" i="8" s="1"/>
  <c r="N7" i="8" s="1"/>
  <c r="L10" i="7"/>
  <c r="M10" i="7" s="1"/>
  <c r="N10" i="7" s="1"/>
  <c r="L8" i="7"/>
  <c r="M8" i="7" s="1"/>
  <c r="N8" i="7" s="1"/>
  <c r="L16" i="7"/>
  <c r="M16" i="7" s="1"/>
  <c r="N16" i="7" s="1"/>
  <c r="L9" i="7"/>
  <c r="M9" i="7" s="1"/>
  <c r="N9" i="7" s="1"/>
  <c r="L14" i="7"/>
  <c r="M14" i="7" s="1"/>
  <c r="N14" i="7" s="1"/>
  <c r="L11" i="7"/>
  <c r="M11" i="7" s="1"/>
  <c r="N11" i="7" s="1"/>
  <c r="L13" i="7"/>
  <c r="M13" i="7" s="1"/>
  <c r="N13" i="7" s="1"/>
  <c r="L15" i="7"/>
  <c r="M15" i="7" s="1"/>
  <c r="N15" i="7" s="1"/>
  <c r="L17" i="7"/>
  <c r="M17" i="7" s="1"/>
  <c r="N17" i="7" s="1"/>
  <c r="L7" i="7"/>
  <c r="M7" i="7" s="1"/>
  <c r="N7" i="7" s="1"/>
  <c r="P6" i="2"/>
  <c r="O6" i="2"/>
  <c r="N6" i="2"/>
  <c r="P8" i="2"/>
  <c r="O8" i="2"/>
  <c r="N8" i="2"/>
  <c r="K8" i="1"/>
  <c r="L7" i="5"/>
  <c r="M7" i="5" s="1"/>
  <c r="N7" i="5" s="1"/>
  <c r="L13" i="5" l="1"/>
  <c r="M13" i="5" s="1"/>
  <c r="N13" i="5" s="1"/>
  <c r="L14" i="5"/>
  <c r="M14" i="5" s="1"/>
  <c r="N14" i="5" s="1"/>
  <c r="H26" i="5"/>
  <c r="G26" i="5"/>
  <c r="F26" i="5"/>
  <c r="K33" i="1"/>
  <c r="J33" i="1"/>
  <c r="I33" i="1"/>
  <c r="J25" i="5"/>
  <c r="I25" i="5"/>
  <c r="L25" i="5" s="1"/>
  <c r="M25" i="5" s="1"/>
  <c r="N25" i="5" s="1"/>
  <c r="K32" i="1"/>
  <c r="J32" i="1"/>
  <c r="I32" i="1"/>
  <c r="I12" i="5"/>
  <c r="L12" i="5" s="1"/>
  <c r="M12" i="5" s="1"/>
  <c r="N12" i="5" s="1"/>
  <c r="J12" i="5"/>
  <c r="I16" i="5"/>
  <c r="L16" i="5" s="1"/>
  <c r="M16" i="5" s="1"/>
  <c r="N16" i="5" s="1"/>
  <c r="J16" i="5"/>
  <c r="I15" i="5"/>
  <c r="L15" i="5" s="1"/>
  <c r="M15" i="5" s="1"/>
  <c r="N15" i="5" s="1"/>
  <c r="J15" i="5"/>
  <c r="J14" i="5"/>
  <c r="I11" i="5"/>
  <c r="L11" i="5" s="1"/>
  <c r="M11" i="5" s="1"/>
  <c r="N11" i="5" s="1"/>
  <c r="J11" i="5"/>
  <c r="I10" i="5"/>
  <c r="L10" i="5" s="1"/>
  <c r="M10" i="5" s="1"/>
  <c r="N10" i="5" s="1"/>
  <c r="J10" i="5"/>
  <c r="I9" i="5"/>
  <c r="L9" i="5" s="1"/>
  <c r="M9" i="5" s="1"/>
  <c r="N9" i="5" s="1"/>
  <c r="J9" i="5"/>
  <c r="I8" i="5"/>
  <c r="J8" i="5"/>
  <c r="I17" i="5"/>
  <c r="L17" i="5" s="1"/>
  <c r="M17" i="5" s="1"/>
  <c r="N17" i="5" s="1"/>
  <c r="J17" i="5"/>
  <c r="I18" i="5"/>
  <c r="L18" i="5" s="1"/>
  <c r="I19" i="5"/>
  <c r="L19" i="5" s="1"/>
  <c r="M19" i="5" s="1"/>
  <c r="N19" i="5" s="1"/>
  <c r="J19" i="5"/>
  <c r="I20" i="5"/>
  <c r="L20" i="5" s="1"/>
  <c r="M20" i="5" s="1"/>
  <c r="N20" i="5" s="1"/>
  <c r="J20" i="5"/>
  <c r="I21" i="5"/>
  <c r="L21" i="5" s="1"/>
  <c r="M21" i="5" s="1"/>
  <c r="N21" i="5" s="1"/>
  <c r="J21" i="5"/>
  <c r="I22" i="5"/>
  <c r="L22" i="5" s="1"/>
  <c r="M22" i="5" s="1"/>
  <c r="N22" i="5" s="1"/>
  <c r="J22" i="5"/>
  <c r="I23" i="5"/>
  <c r="L23" i="5" s="1"/>
  <c r="M23" i="5" s="1"/>
  <c r="N23" i="5" s="1"/>
  <c r="J23" i="5"/>
  <c r="I24" i="5"/>
  <c r="L24" i="5" s="1"/>
  <c r="M24" i="5" s="1"/>
  <c r="N24" i="5" s="1"/>
  <c r="J24" i="5"/>
  <c r="I26" i="5" l="1"/>
  <c r="L26" i="5" s="1"/>
  <c r="M26" i="5" s="1"/>
  <c r="N26" i="5" s="1"/>
  <c r="M18" i="5"/>
  <c r="N18" i="5" s="1"/>
  <c r="J26" i="5"/>
  <c r="N16" i="1"/>
  <c r="P31" i="1"/>
  <c r="P30" i="1"/>
  <c r="P29" i="1"/>
  <c r="P28" i="1"/>
  <c r="P27" i="1"/>
  <c r="P26" i="1"/>
  <c r="P25" i="1"/>
  <c r="P24" i="1"/>
  <c r="P23" i="1"/>
  <c r="P22" i="1"/>
  <c r="P21" i="1"/>
  <c r="P20" i="1"/>
  <c r="P16" i="1"/>
  <c r="P15" i="1"/>
  <c r="P14" i="1"/>
  <c r="P13" i="1"/>
  <c r="P12" i="1"/>
  <c r="P10" i="1"/>
  <c r="P9" i="1"/>
  <c r="P8" i="1"/>
  <c r="P7" i="1"/>
  <c r="P6" i="1"/>
  <c r="O31" i="1"/>
  <c r="O30" i="1"/>
  <c r="O29" i="1"/>
  <c r="O28" i="1"/>
  <c r="O27" i="1"/>
  <c r="O26" i="1"/>
  <c r="O25" i="1"/>
  <c r="O20" i="1"/>
  <c r="O16" i="1"/>
  <c r="O15" i="1"/>
  <c r="O14" i="1"/>
  <c r="O13" i="1"/>
  <c r="O12" i="1"/>
  <c r="O10" i="1"/>
  <c r="O9" i="1"/>
  <c r="O8" i="1"/>
  <c r="O7" i="1"/>
  <c r="O6" i="1"/>
  <c r="N31" i="1"/>
  <c r="N30" i="1"/>
  <c r="N29" i="1"/>
  <c r="N28" i="1"/>
  <c r="N27" i="1"/>
  <c r="N26" i="1"/>
  <c r="N25" i="1"/>
  <c r="N20" i="1"/>
  <c r="N15" i="1"/>
  <c r="N14" i="1"/>
  <c r="N13" i="1"/>
  <c r="N12" i="1"/>
  <c r="N10" i="1"/>
  <c r="N9" i="1"/>
  <c r="N8" i="1"/>
  <c r="N7" i="1"/>
  <c r="N6" i="1"/>
  <c r="R31" i="1" l="1"/>
  <c r="T31" i="1" s="1"/>
  <c r="R30" i="1"/>
  <c r="T30" i="1" s="1"/>
  <c r="R29" i="1"/>
  <c r="T29" i="1" s="1"/>
  <c r="R28" i="1"/>
  <c r="T28" i="1" s="1"/>
  <c r="R27" i="1"/>
  <c r="T27" i="1" s="1"/>
  <c r="R26" i="1"/>
  <c r="T26" i="1" s="1"/>
  <c r="R25" i="1"/>
  <c r="T25" i="1" s="1"/>
  <c r="R20" i="1"/>
  <c r="T20" i="1" s="1"/>
  <c r="R16" i="1" l="1"/>
  <c r="T16" i="1" s="1"/>
  <c r="R15" i="1"/>
  <c r="T18" i="1"/>
  <c r="T17" i="1"/>
  <c r="T15" i="1"/>
  <c r="R14" i="1"/>
  <c r="T14" i="1" s="1"/>
  <c r="T13" i="1"/>
  <c r="T12" i="1"/>
  <c r="T10" i="1" l="1"/>
  <c r="T9" i="1"/>
  <c r="T8" i="1"/>
  <c r="T7" i="1"/>
  <c r="T6" i="1"/>
</calcChain>
</file>

<file path=xl/sharedStrings.xml><?xml version="1.0" encoding="utf-8"?>
<sst xmlns="http://schemas.openxmlformats.org/spreadsheetml/2006/main" count="472" uniqueCount="109">
  <si>
    <t>ϕ</t>
  </si>
  <si>
    <t>Pin [kW]</t>
  </si>
  <si>
    <t>Qair [nlpm]</t>
  </si>
  <si>
    <t>Qfuel [nlpm]</t>
  </si>
  <si>
    <t>Flame Regime</t>
  </si>
  <si>
    <t>Flame Location</t>
  </si>
  <si>
    <t>Reactor 1</t>
  </si>
  <si>
    <t>Reactor without heatshield</t>
  </si>
  <si>
    <t>Reactor 2</t>
  </si>
  <si>
    <t>Reactor with heatshield of aluminium radition shield in the middle (D100 x H50)</t>
  </si>
  <si>
    <t>Reactor with heatshield of aluminium radition shield in the middle (D50 x H50)</t>
  </si>
  <si>
    <t>Reactor 3</t>
  </si>
  <si>
    <t>stable</t>
  </si>
  <si>
    <t>Time</t>
  </si>
  <si>
    <t>Date</t>
  </si>
  <si>
    <t>went out</t>
  </si>
  <si>
    <t xml:space="preserve">Comments </t>
  </si>
  <si>
    <t>After changiing to EQ0.7 flame slowly moved down reactor.</t>
  </si>
  <si>
    <t>After changing FR600 from FR650 the flame temp increased rapidly and flame started to move further down reactor.</t>
  </si>
  <si>
    <t>change the eq once flame reaches TC A</t>
  </si>
  <si>
    <t>it went out at 4:18, ignite it, and went out again</t>
  </si>
  <si>
    <t>Put back to stoich, but went out because gas ran out.</t>
  </si>
  <si>
    <t>Stable</t>
  </si>
  <si>
    <t>blowout</t>
  </si>
  <si>
    <t>Moved TC11 (Outside of quartz) up to hottest part of flame</t>
  </si>
  <si>
    <t>Logging stopped due to cable being disconeccted</t>
  </si>
  <si>
    <t>Restarted logging</t>
  </si>
  <si>
    <t>Moved TC11 (Outside of quartz) in so that it was touching quartz</t>
  </si>
  <si>
    <t>Increased firing rate to 700</t>
  </si>
  <si>
    <t>flame appeared to blow out</t>
  </si>
  <si>
    <t>+</t>
  </si>
  <si>
    <t>++</t>
  </si>
  <si>
    <t>+++</t>
  </si>
  <si>
    <t>++++</t>
  </si>
  <si>
    <t>-</t>
  </si>
  <si>
    <t>--</t>
  </si>
  <si>
    <t>---</t>
  </si>
  <si>
    <t>----</t>
  </si>
  <si>
    <t>Time to reach steady state [min]</t>
  </si>
  <si>
    <t>Time @ Tmax 1</t>
  </si>
  <si>
    <t>Time @ Tmax 2</t>
  </si>
  <si>
    <t>(Actual) Firing Rate [kW/m2]</t>
  </si>
  <si>
    <t>moved up from interface slightly but sill stable</t>
  </si>
  <si>
    <t>at B</t>
  </si>
  <si>
    <t>Diff B-A</t>
  </si>
  <si>
    <t>Diff B-C</t>
  </si>
  <si>
    <t>at A</t>
  </si>
  <si>
    <t>Diff A-C</t>
  </si>
  <si>
    <t>si diff B-A =&lt; 150 =&gt;b/w A &amp; B</t>
  </si>
  <si>
    <t>b/w A &amp; B</t>
  </si>
  <si>
    <t>si diff B-A =&lt; 0 =&gt;@A</t>
  </si>
  <si>
    <t>Max Temp b/w B&amp;C [C]</t>
  </si>
  <si>
    <t>Avg Temp b/w B&amp;C [C]</t>
  </si>
  <si>
    <t>transient state/ temp A avg from 1140 to 1157 C; temp B avg 1026 &amp; 923; temp C avg 455 &amp;399</t>
  </si>
  <si>
    <t>NA</t>
  </si>
  <si>
    <t>Emitter Area R1 [m2]</t>
  </si>
  <si>
    <t>Quartz Transmittance [-]</t>
  </si>
  <si>
    <t>measured with LAMBDA 950 UV/Vis Spectrophotometer</t>
  </si>
  <si>
    <t>Al2O3 Emissivity [-]</t>
  </si>
  <si>
    <t>Stefan Boltzman ct [W/m2/K4]</t>
  </si>
  <si>
    <t>Pem [kW] Tmax</t>
  </si>
  <si>
    <t>η_em [%] Tmax</t>
  </si>
  <si>
    <t>η_em [-] Tmax</t>
  </si>
  <si>
    <t>flash back</t>
  </si>
  <si>
    <t>flashback</t>
  </si>
  <si>
    <t>N/A</t>
  </si>
  <si>
    <t>stable?</t>
  </si>
  <si>
    <t>Logging went out at 12:11:02, Restarted Logging at 12:11:25 Flame went out again at 12:38, restarted went out again</t>
  </si>
  <si>
    <t>Restarted reactor, increased firing rate to 250</t>
  </si>
  <si>
    <t>Restarted reactor, increased firing rate to 300</t>
  </si>
  <si>
    <t>Turned reactor off because flame moved too far down. Type K 2 got over 1000C</t>
  </si>
  <si>
    <t>Turned off reactor at 4:36 - flame appeared to be moving down quicky</t>
  </si>
  <si>
    <t>restarted reactor</t>
  </si>
  <si>
    <t>Flame did not move down, was close to the top of the reactor</t>
  </si>
  <si>
    <t>Changed back to Stoic to get flame to move down before changing eq to 0.7</t>
  </si>
  <si>
    <t>Flame appeared to stabilize in bottom zone, however continued to move down slowly (marginally sable)</t>
  </si>
  <si>
    <t>Stopped:7:03pm</t>
  </si>
  <si>
    <t>Max Temp A [C]</t>
  </si>
  <si>
    <t>Max Temp B [C]</t>
  </si>
  <si>
    <t>Max Temp C [C]</t>
  </si>
  <si>
    <t>Max Temp K2 (D)</t>
  </si>
  <si>
    <t xml:space="preserve">Max Temp K1 (E) </t>
  </si>
  <si>
    <t>flame didn't move</t>
  </si>
  <si>
    <t>b/w B &amp; C</t>
  </si>
  <si>
    <t>blowoff</t>
  </si>
  <si>
    <t>Above A</t>
  </si>
  <si>
    <t>let reactor heat up on stoic</t>
  </si>
  <si>
    <t>logging stopped and restarted @ 3:21pm. AtFR700 EQ0.7, flame seemed to be stable so we dropped to FR500 to find lower limit.</t>
  </si>
  <si>
    <t>flame moved down and T/C K2 started to increas rapidly so concluded flashback</t>
  </si>
  <si>
    <t>appeared to stabilize after moving up reactor, T/C A max temp. did not have enough gas to wait for steady state conditions. Can conclude that 1500 would blowout</t>
  </si>
  <si>
    <t>flame moved down and appeared to stabilize between T/C A and T/CB with max temp at T/C B</t>
  </si>
  <si>
    <t>@5:47 mass flow rate was changed accidentally which caused a spike in temp</t>
  </si>
  <si>
    <t>appeared stable so increased firing rate</t>
  </si>
  <si>
    <t>looed like the temperatures where stabilizing. Ran out of gas at 6:20 so could not test steady state</t>
  </si>
  <si>
    <t>gradually dropped FR to allow slow cooling of reactor.</t>
  </si>
  <si>
    <t>Reactor</t>
  </si>
  <si>
    <r>
      <t>Firing Rate [kW/m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]</t>
    </r>
  </si>
  <si>
    <t>Max Temp b/w TC B&amp;C [°C]</t>
  </si>
  <si>
    <t>Flame extinguished</t>
  </si>
  <si>
    <t>Flashback</t>
  </si>
  <si>
    <t>Blowoff</t>
  </si>
  <si>
    <t>at A, slightly blowout</t>
  </si>
  <si>
    <t>Firing Rate [kW/m2]</t>
  </si>
  <si>
    <t>Max. temp. b/w B&amp;C [°C]</t>
  </si>
  <si>
    <t>Efficiency at max. temp. [%]</t>
  </si>
  <si>
    <t>Max. Efficiency [%]</t>
  </si>
  <si>
    <t>Flame location</t>
  </si>
  <si>
    <t>at A, slightly blowoff</t>
  </si>
  <si>
    <t>Temperature b/w B&amp;C at max. efficiency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</si>
</sst>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3" borderId="0" xfId="0" quotePrefix="1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5" borderId="0" xfId="0" quotePrefix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6" borderId="0" xfId="0" quotePrefix="1" applyFill="1" applyAlignment="1">
      <alignment horizontal="left" vertical="center"/>
    </xf>
    <xf numFmtId="0" fontId="0" fillId="7" borderId="0" xfId="0" quotePrefix="1" applyFill="1" applyAlignment="1">
      <alignment horizontal="left" vertical="center"/>
    </xf>
    <xf numFmtId="0" fontId="0" fillId="8" borderId="0" xfId="0" quotePrefix="1" applyFill="1" applyAlignment="1">
      <alignment horizontal="left" vertical="center"/>
    </xf>
    <xf numFmtId="0" fontId="0" fillId="9" borderId="0" xfId="0" quotePrefix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0" fillId="0" borderId="0" xfId="0" quotePrefix="1"/>
    <xf numFmtId="0" fontId="1" fillId="0" borderId="0" xfId="0" applyFont="1"/>
    <xf numFmtId="1" fontId="1" fillId="0" borderId="0" xfId="0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0" fillId="0" borderId="0" xfId="0" quotePrefix="1" applyFill="1"/>
    <xf numFmtId="43" fontId="0" fillId="0" borderId="0" xfId="0" applyNumberForma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34</xdr:row>
      <xdr:rowOff>123826</xdr:rowOff>
    </xdr:from>
    <xdr:to>
      <xdr:col>8</xdr:col>
      <xdr:colOff>338455</xdr:colOff>
      <xdr:row>44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838826"/>
          <a:ext cx="1662430" cy="1914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400050</xdr:colOff>
      <xdr:row>34</xdr:row>
      <xdr:rowOff>38100</xdr:rowOff>
    </xdr:from>
    <xdr:to>
      <xdr:col>3</xdr:col>
      <xdr:colOff>923925</xdr:colOff>
      <xdr:row>54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0050" y="5753100"/>
          <a:ext cx="2019300" cy="3937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857250</xdr:colOff>
      <xdr:row>2</xdr:row>
      <xdr:rowOff>152400</xdr:rowOff>
    </xdr:from>
    <xdr:to>
      <xdr:col>12</xdr:col>
      <xdr:colOff>895350</xdr:colOff>
      <xdr:row>4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66" t="41112" r="40095" b="31110"/>
        <a:stretch/>
      </xdr:blipFill>
      <xdr:spPr>
        <a:xfrm>
          <a:off x="14373225" y="533400"/>
          <a:ext cx="3057525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29</xdr:row>
      <xdr:rowOff>161925</xdr:rowOff>
    </xdr:from>
    <xdr:to>
      <xdr:col>2</xdr:col>
      <xdr:colOff>133350</xdr:colOff>
      <xdr:row>50</xdr:row>
      <xdr:rowOff>98425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843"/>
        <a:stretch/>
      </xdr:blipFill>
      <xdr:spPr bwMode="auto">
        <a:xfrm>
          <a:off x="581025" y="5876925"/>
          <a:ext cx="2019300" cy="3937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24</xdr:row>
      <xdr:rowOff>123825</xdr:rowOff>
    </xdr:from>
    <xdr:to>
      <xdr:col>3</xdr:col>
      <xdr:colOff>1209675</xdr:colOff>
      <xdr:row>45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19" r="33107"/>
        <a:stretch/>
      </xdr:blipFill>
      <xdr:spPr bwMode="auto">
        <a:xfrm>
          <a:off x="504825" y="4695825"/>
          <a:ext cx="2114550" cy="3937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857250</xdr:colOff>
      <xdr:row>2</xdr:row>
      <xdr:rowOff>152400</xdr:rowOff>
    </xdr:from>
    <xdr:to>
      <xdr:col>12</xdr:col>
      <xdr:colOff>895350</xdr:colOff>
      <xdr:row>4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66" t="41112" r="40095" b="31110"/>
        <a:stretch/>
      </xdr:blipFill>
      <xdr:spPr>
        <a:xfrm>
          <a:off x="12706350" y="533400"/>
          <a:ext cx="3057525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31</xdr:row>
      <xdr:rowOff>9525</xdr:rowOff>
    </xdr:from>
    <xdr:to>
      <xdr:col>1</xdr:col>
      <xdr:colOff>247650</xdr:colOff>
      <xdr:row>51</xdr:row>
      <xdr:rowOff>136525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19" r="33107"/>
        <a:stretch/>
      </xdr:blipFill>
      <xdr:spPr bwMode="auto">
        <a:xfrm>
          <a:off x="19050" y="5915025"/>
          <a:ext cx="2114550" cy="3937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14</xdr:row>
      <xdr:rowOff>161925</xdr:rowOff>
    </xdr:from>
    <xdr:to>
      <xdr:col>3</xdr:col>
      <xdr:colOff>1002665</xdr:colOff>
      <xdr:row>35</xdr:row>
      <xdr:rowOff>98425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8"/>
        <a:stretch/>
      </xdr:blipFill>
      <xdr:spPr bwMode="auto">
        <a:xfrm>
          <a:off x="361950" y="2828925"/>
          <a:ext cx="2050415" cy="3937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857250</xdr:colOff>
      <xdr:row>2</xdr:row>
      <xdr:rowOff>152400</xdr:rowOff>
    </xdr:from>
    <xdr:to>
      <xdr:col>12</xdr:col>
      <xdr:colOff>895350</xdr:colOff>
      <xdr:row>4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66" t="41112" r="40095" b="31110"/>
        <a:stretch/>
      </xdr:blipFill>
      <xdr:spPr>
        <a:xfrm>
          <a:off x="12868275" y="533400"/>
          <a:ext cx="3057525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27</xdr:row>
      <xdr:rowOff>66675</xdr:rowOff>
    </xdr:from>
    <xdr:to>
      <xdr:col>2</xdr:col>
      <xdr:colOff>762000</xdr:colOff>
      <xdr:row>48</xdr:row>
      <xdr:rowOff>3175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19" r="33107"/>
        <a:stretch/>
      </xdr:blipFill>
      <xdr:spPr bwMode="auto">
        <a:xfrm>
          <a:off x="1114425" y="5210175"/>
          <a:ext cx="2114550" cy="3937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A9" sqref="A9:XFD20"/>
    </sheetView>
  </sheetViews>
  <sheetFormatPr defaultColWidth="9.140625" defaultRowHeight="15" outlineLevelRow="1" x14ac:dyDescent="0.25"/>
  <cols>
    <col min="1" max="1" width="10.7109375" style="1" bestFit="1" customWidth="1"/>
    <col min="2" max="2" width="5.85546875" style="1" bestFit="1" customWidth="1"/>
    <col min="3" max="3" width="5.85546875" style="1" customWidth="1"/>
    <col min="4" max="4" width="26.85546875" style="1" bestFit="1" customWidth="1"/>
    <col min="5" max="5" width="10.140625" style="1" customWidth="1"/>
    <col min="6" max="6" width="13.7109375" style="1" bestFit="1" customWidth="1"/>
    <col min="7" max="7" width="12.42578125" style="1" bestFit="1" customWidth="1"/>
    <col min="8" max="8" width="15" style="1" bestFit="1" customWidth="1"/>
    <col min="9" max="9" width="14.28515625" style="1" bestFit="1" customWidth="1"/>
    <col min="10" max="11" width="14.140625" style="1" bestFit="1" customWidth="1"/>
    <col min="12" max="12" width="15.28515625" style="1" bestFit="1" customWidth="1"/>
    <col min="13" max="13" width="15.42578125" style="1" bestFit="1" customWidth="1"/>
    <col min="14" max="14" width="27.140625" style="1" bestFit="1" customWidth="1"/>
    <col min="15" max="15" width="19.28515625" style="1" bestFit="1" customWidth="1"/>
    <col min="16" max="16" width="14.42578125" style="1" customWidth="1"/>
    <col min="17" max="17" width="14.42578125" style="7" bestFit="1" customWidth="1"/>
    <col min="18" max="18" width="16.28515625" style="1" bestFit="1" customWidth="1"/>
    <col min="19" max="19" width="16.28515625" style="1" customWidth="1"/>
    <col min="20" max="20" width="30.140625" style="1" bestFit="1" customWidth="1"/>
    <col min="21" max="21" width="11" style="1" bestFit="1" customWidth="1"/>
    <col min="22" max="16384" width="9.140625" style="1"/>
  </cols>
  <sheetData>
    <row r="1" spans="1:21" x14ac:dyDescent="0.25">
      <c r="A1" s="1" t="s">
        <v>6</v>
      </c>
      <c r="B1" s="60" t="s">
        <v>7</v>
      </c>
      <c r="C1" s="60"/>
      <c r="D1" s="60"/>
      <c r="E1" s="60"/>
    </row>
    <row r="3" spans="1:21" x14ac:dyDescent="0.25">
      <c r="N3" s="1" t="s">
        <v>48</v>
      </c>
      <c r="O3" s="1" t="s">
        <v>50</v>
      </c>
    </row>
    <row r="4" spans="1:21" s="3" customFormat="1" x14ac:dyDescent="0.25">
      <c r="A4" s="2" t="s">
        <v>14</v>
      </c>
      <c r="B4" s="2" t="s">
        <v>13</v>
      </c>
      <c r="C4" s="2" t="s">
        <v>0</v>
      </c>
      <c r="D4" s="3" t="s">
        <v>41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77</v>
      </c>
      <c r="J4" s="3" t="s">
        <v>78</v>
      </c>
      <c r="K4" s="3" t="s">
        <v>79</v>
      </c>
      <c r="L4" s="3" t="s">
        <v>80</v>
      </c>
      <c r="M4" s="3" t="s">
        <v>81</v>
      </c>
      <c r="N4" s="3" t="s">
        <v>44</v>
      </c>
      <c r="O4" s="3" t="s">
        <v>45</v>
      </c>
      <c r="P4" s="3" t="s">
        <v>47</v>
      </c>
      <c r="Q4" s="3" t="s">
        <v>5</v>
      </c>
      <c r="R4" s="3" t="s">
        <v>39</v>
      </c>
      <c r="S4" s="3" t="s">
        <v>40</v>
      </c>
      <c r="T4" s="3" t="s">
        <v>38</v>
      </c>
      <c r="U4" s="3" t="s">
        <v>16</v>
      </c>
    </row>
    <row r="5" spans="1:21" x14ac:dyDescent="0.25">
      <c r="A5" s="6">
        <v>43005</v>
      </c>
      <c r="B5" s="5">
        <v>0.53125</v>
      </c>
      <c r="C5" s="1">
        <v>1</v>
      </c>
      <c r="D5" s="1">
        <v>517.1</v>
      </c>
      <c r="E5" s="8">
        <v>0.55593999999999999</v>
      </c>
      <c r="F5" s="1">
        <v>8.8699999999999992</v>
      </c>
      <c r="G5" s="1">
        <v>0.93</v>
      </c>
      <c r="Q5" s="13"/>
    </row>
    <row r="6" spans="1:21" s="55" customFormat="1" x14ac:dyDescent="0.25">
      <c r="A6" s="66">
        <v>43005</v>
      </c>
      <c r="B6" s="21">
        <v>4.1666666666666664E-2</v>
      </c>
      <c r="C6" s="55">
        <v>0.7</v>
      </c>
      <c r="D6" s="55">
        <v>517.1</v>
      </c>
      <c r="E6" s="56">
        <v>0.55593999999999999</v>
      </c>
      <c r="F6" s="55">
        <v>12.67</v>
      </c>
      <c r="G6" s="55">
        <v>0.93</v>
      </c>
      <c r="H6" s="55" t="s">
        <v>12</v>
      </c>
      <c r="I6" s="55">
        <v>975</v>
      </c>
      <c r="J6" s="55">
        <v>940</v>
      </c>
      <c r="K6" s="55">
        <v>450</v>
      </c>
      <c r="L6" s="55">
        <v>55</v>
      </c>
      <c r="M6" s="55">
        <v>25</v>
      </c>
      <c r="N6" s="55">
        <f>J6-I6</f>
        <v>-35</v>
      </c>
      <c r="O6" s="55">
        <f>J6-K6</f>
        <v>490</v>
      </c>
      <c r="P6" s="55">
        <f>I6-K6</f>
        <v>525</v>
      </c>
      <c r="Q6" s="13" t="s">
        <v>43</v>
      </c>
      <c r="R6" s="21">
        <v>0.54791666666666672</v>
      </c>
      <c r="S6" s="21">
        <v>0.59583333333333333</v>
      </c>
      <c r="T6" s="67">
        <f>(S6-R6)*60/0.0416666666666666</f>
        <v>69.000000000000028</v>
      </c>
      <c r="U6" s="13" t="s">
        <v>17</v>
      </c>
    </row>
    <row r="7" spans="1:21" s="55" customFormat="1" x14ac:dyDescent="0.25">
      <c r="A7" s="66">
        <v>43005</v>
      </c>
      <c r="B7" s="21">
        <v>0.1173611111111111</v>
      </c>
      <c r="C7" s="55">
        <v>0.7</v>
      </c>
      <c r="D7" s="55">
        <v>477.3</v>
      </c>
      <c r="E7" s="56">
        <v>0.51317999999999997</v>
      </c>
      <c r="F7" s="55">
        <v>11.7</v>
      </c>
      <c r="G7" s="55">
        <v>0.86</v>
      </c>
      <c r="H7" s="55" t="s">
        <v>12</v>
      </c>
      <c r="I7" s="55">
        <v>880</v>
      </c>
      <c r="J7" s="55">
        <v>1085</v>
      </c>
      <c r="K7" s="55">
        <v>720</v>
      </c>
      <c r="L7" s="55">
        <v>70</v>
      </c>
      <c r="M7" s="55">
        <v>25</v>
      </c>
      <c r="N7" s="55">
        <f>J7-I7</f>
        <v>205</v>
      </c>
      <c r="O7" s="55">
        <f>J7-K7</f>
        <v>365</v>
      </c>
      <c r="P7" s="55">
        <f>I7-K7</f>
        <v>160</v>
      </c>
      <c r="Q7" s="13" t="s">
        <v>43</v>
      </c>
      <c r="R7" s="21">
        <v>0.61736111111111114</v>
      </c>
      <c r="S7" s="21">
        <v>0.63194444444444442</v>
      </c>
      <c r="T7" s="67">
        <f>(S7-R7)*60/0.0416666666666666</f>
        <v>20.999999999999957</v>
      </c>
      <c r="U7" s="13" t="s">
        <v>18</v>
      </c>
    </row>
    <row r="8" spans="1:21" s="55" customFormat="1" x14ac:dyDescent="0.25">
      <c r="A8" s="66">
        <v>43005</v>
      </c>
      <c r="B8" s="21">
        <v>0.14861111111111111</v>
      </c>
      <c r="C8" s="55">
        <v>0.7</v>
      </c>
      <c r="D8" s="55">
        <v>437.5</v>
      </c>
      <c r="E8" s="56">
        <v>0.47040999999999999</v>
      </c>
      <c r="F8" s="55">
        <v>10.72</v>
      </c>
      <c r="G8" s="55">
        <v>0.79</v>
      </c>
      <c r="H8" s="55" t="s">
        <v>12</v>
      </c>
      <c r="I8" s="55">
        <v>840</v>
      </c>
      <c r="J8" s="55">
        <v>1062</v>
      </c>
      <c r="K8" s="55">
        <f>AVERAGE(780,1057)</f>
        <v>918.5</v>
      </c>
      <c r="L8" s="55">
        <v>77</v>
      </c>
      <c r="M8" s="55">
        <v>26</v>
      </c>
      <c r="N8" s="55">
        <f>J8-I8</f>
        <v>222</v>
      </c>
      <c r="O8" s="55">
        <f>J8-K8</f>
        <v>143.5</v>
      </c>
      <c r="P8" s="55">
        <f>I8-K8</f>
        <v>-78.5</v>
      </c>
      <c r="Q8" s="13" t="s">
        <v>43</v>
      </c>
      <c r="R8" s="21">
        <v>0.64861111111111114</v>
      </c>
      <c r="S8" s="21">
        <v>0.65069444444444446</v>
      </c>
      <c r="T8" s="67">
        <f>(S8-R8)*60/0.0416666666666666</f>
        <v>2.9999999999999938</v>
      </c>
    </row>
    <row r="9" spans="1:21" s="70" customFormat="1" x14ac:dyDescent="0.25">
      <c r="A9" s="68">
        <v>43005</v>
      </c>
      <c r="B9" s="69">
        <v>0.19444444444444445</v>
      </c>
      <c r="C9" s="70">
        <v>0.7</v>
      </c>
      <c r="D9" s="70">
        <v>397.7</v>
      </c>
      <c r="E9" s="71">
        <v>0.42764999999999997</v>
      </c>
      <c r="F9" s="70">
        <v>9.75</v>
      </c>
      <c r="G9" s="70">
        <v>0.72</v>
      </c>
      <c r="H9" s="70" t="s">
        <v>12</v>
      </c>
      <c r="I9" s="70">
        <v>743</v>
      </c>
      <c r="J9" s="70">
        <v>968</v>
      </c>
      <c r="K9" s="70">
        <v>958</v>
      </c>
      <c r="L9" s="70">
        <v>104</v>
      </c>
      <c r="M9" s="70">
        <v>29</v>
      </c>
      <c r="N9" s="70">
        <f>J9-I9</f>
        <v>225</v>
      </c>
      <c r="O9" s="70">
        <f>J9-K9</f>
        <v>10</v>
      </c>
      <c r="P9" s="70">
        <f>I9-K9</f>
        <v>-215</v>
      </c>
      <c r="Q9" s="72" t="s">
        <v>83</v>
      </c>
      <c r="R9" s="69">
        <v>0.69444444444444453</v>
      </c>
      <c r="S9" s="69">
        <v>0.71597222222222223</v>
      </c>
      <c r="T9" s="73">
        <f>(S9-R9)*60/0.0416666666666666</f>
        <v>30.99999999999994</v>
      </c>
    </row>
    <row r="10" spans="1:21" s="70" customFormat="1" x14ac:dyDescent="0.25">
      <c r="A10" s="68">
        <v>43005</v>
      </c>
      <c r="B10" s="69">
        <v>0.23055555555555554</v>
      </c>
      <c r="C10" s="70">
        <v>0.7</v>
      </c>
      <c r="D10" s="70">
        <v>358</v>
      </c>
      <c r="E10" s="71">
        <v>0.38488</v>
      </c>
      <c r="F10" s="70">
        <v>8.77</v>
      </c>
      <c r="G10" s="70">
        <v>0.65</v>
      </c>
      <c r="H10" s="70" t="s">
        <v>12</v>
      </c>
      <c r="I10" s="70">
        <v>700</v>
      </c>
      <c r="J10" s="70">
        <v>928</v>
      </c>
      <c r="K10" s="70">
        <v>930</v>
      </c>
      <c r="L10" s="70">
        <v>110</v>
      </c>
      <c r="M10" s="70">
        <v>30</v>
      </c>
      <c r="N10" s="70">
        <f>J10-I10</f>
        <v>228</v>
      </c>
      <c r="O10" s="70">
        <f>J10-K10</f>
        <v>-2</v>
      </c>
      <c r="P10" s="70">
        <f>I10-K10</f>
        <v>-230</v>
      </c>
      <c r="Q10" s="72" t="s">
        <v>83</v>
      </c>
      <c r="R10" s="69">
        <v>0.73055555555555562</v>
      </c>
      <c r="S10" s="69">
        <v>0.73402777777777783</v>
      </c>
      <c r="T10" s="70">
        <f>(S10-R10)*60/0.0416666666666666</f>
        <v>4.9999999999999902</v>
      </c>
    </row>
    <row r="11" spans="1:21" s="70" customFormat="1" x14ac:dyDescent="0.25">
      <c r="A11" s="68">
        <v>43012</v>
      </c>
      <c r="B11" s="69">
        <v>0.45347222222222222</v>
      </c>
      <c r="C11" s="70">
        <v>1</v>
      </c>
      <c r="D11" s="70">
        <v>517.1</v>
      </c>
      <c r="E11" s="71">
        <v>0.55593999999999999</v>
      </c>
      <c r="F11" s="70">
        <v>8.8699999999999992</v>
      </c>
      <c r="G11" s="70">
        <v>0.93</v>
      </c>
      <c r="Q11" s="72"/>
      <c r="R11" s="69"/>
      <c r="S11" s="69"/>
      <c r="U11" s="72" t="s">
        <v>19</v>
      </c>
    </row>
    <row r="12" spans="1:21" s="70" customFormat="1" x14ac:dyDescent="0.25">
      <c r="A12" s="68">
        <v>43012</v>
      </c>
      <c r="B12" s="69">
        <v>0.46527777777777773</v>
      </c>
      <c r="C12" s="70">
        <v>0.7</v>
      </c>
      <c r="D12" s="70">
        <v>318.2</v>
      </c>
      <c r="E12" s="71">
        <v>0.34211999999999998</v>
      </c>
      <c r="F12" s="70">
        <v>7.8</v>
      </c>
      <c r="G12" s="70">
        <v>0.56999999999999995</v>
      </c>
      <c r="H12" s="70" t="s">
        <v>12</v>
      </c>
      <c r="I12" s="70">
        <v>630</v>
      </c>
      <c r="J12" s="70">
        <v>825</v>
      </c>
      <c r="K12" s="70">
        <v>597</v>
      </c>
      <c r="L12" s="70">
        <v>78</v>
      </c>
      <c r="M12" s="70">
        <v>28</v>
      </c>
      <c r="N12" s="70">
        <f>J12-I12</f>
        <v>195</v>
      </c>
      <c r="O12" s="70">
        <f>J12-K12</f>
        <v>228</v>
      </c>
      <c r="P12" s="70">
        <f>I12-K12</f>
        <v>33</v>
      </c>
      <c r="Q12" s="72" t="s">
        <v>43</v>
      </c>
      <c r="R12" s="69">
        <v>0.46319444444444446</v>
      </c>
      <c r="S12" s="69">
        <v>0.50416666666666665</v>
      </c>
      <c r="T12" s="70">
        <f t="shared" ref="T12:T18" si="0">(S12-R12)*60/0.0416666666666666</f>
        <v>59.000000000000043</v>
      </c>
      <c r="U12" s="72"/>
    </row>
    <row r="13" spans="1:21" s="70" customFormat="1" x14ac:dyDescent="0.25">
      <c r="A13" s="68">
        <v>43012</v>
      </c>
      <c r="B13" s="69">
        <v>0.52638888888888891</v>
      </c>
      <c r="C13" s="70">
        <v>0.7</v>
      </c>
      <c r="D13" s="70">
        <v>278.39999999999998</v>
      </c>
      <c r="E13" s="71">
        <v>0.29935</v>
      </c>
      <c r="F13" s="70">
        <v>6.82</v>
      </c>
      <c r="G13" s="70">
        <v>0.5</v>
      </c>
      <c r="H13" s="70" t="s">
        <v>12</v>
      </c>
      <c r="I13" s="70">
        <v>585</v>
      </c>
      <c r="J13" s="70">
        <v>770</v>
      </c>
      <c r="K13" s="70">
        <v>590</v>
      </c>
      <c r="L13" s="70">
        <v>81</v>
      </c>
      <c r="M13" s="70">
        <v>29</v>
      </c>
      <c r="N13" s="70">
        <f>J13-I13</f>
        <v>185</v>
      </c>
      <c r="O13" s="70">
        <f>J13-K13</f>
        <v>180</v>
      </c>
      <c r="P13" s="70">
        <f>I13-K13</f>
        <v>-5</v>
      </c>
      <c r="Q13" s="72" t="s">
        <v>43</v>
      </c>
      <c r="R13" s="69">
        <v>0.52638888888888891</v>
      </c>
      <c r="S13" s="69">
        <v>0.54027777777777775</v>
      </c>
      <c r="T13" s="70">
        <f t="shared" si="0"/>
        <v>19.999999999999961</v>
      </c>
      <c r="U13" s="72"/>
    </row>
    <row r="14" spans="1:21" s="70" customFormat="1" x14ac:dyDescent="0.25">
      <c r="A14" s="68">
        <v>43012</v>
      </c>
      <c r="B14" s="69">
        <v>5.5555555555555552E-2</v>
      </c>
      <c r="C14" s="70">
        <v>0.7</v>
      </c>
      <c r="D14" s="70">
        <v>238.6</v>
      </c>
      <c r="E14" s="71">
        <v>0.25658999999999998</v>
      </c>
      <c r="F14" s="70">
        <v>5.85</v>
      </c>
      <c r="G14" s="70">
        <v>0.43</v>
      </c>
      <c r="H14" s="70" t="s">
        <v>12</v>
      </c>
      <c r="I14" s="70">
        <v>615</v>
      </c>
      <c r="J14" s="70">
        <v>835</v>
      </c>
      <c r="K14" s="70">
        <v>680</v>
      </c>
      <c r="L14" s="70">
        <v>98</v>
      </c>
      <c r="M14" s="70">
        <v>31</v>
      </c>
      <c r="N14" s="70">
        <f>J14-I14</f>
        <v>220</v>
      </c>
      <c r="O14" s="70">
        <f>J14-K14</f>
        <v>155</v>
      </c>
      <c r="P14" s="70">
        <f>I14-K14</f>
        <v>-65</v>
      </c>
      <c r="Q14" s="72" t="s">
        <v>43</v>
      </c>
      <c r="R14" s="69">
        <f>B14</f>
        <v>5.5555555555555552E-2</v>
      </c>
      <c r="S14" s="69">
        <v>9.3055555555555558E-2</v>
      </c>
      <c r="T14" s="70">
        <f t="shared" si="0"/>
        <v>54.000000000000092</v>
      </c>
      <c r="U14" s="72"/>
    </row>
    <row r="15" spans="1:21" s="70" customFormat="1" x14ac:dyDescent="0.25">
      <c r="A15" s="68">
        <v>43012</v>
      </c>
      <c r="B15" s="69">
        <v>0.10833333333333334</v>
      </c>
      <c r="C15" s="70">
        <v>0.7</v>
      </c>
      <c r="D15" s="70">
        <v>198.9</v>
      </c>
      <c r="E15" s="71">
        <v>0.21382000000000001</v>
      </c>
      <c r="F15" s="70">
        <v>4.87</v>
      </c>
      <c r="G15" s="70">
        <v>0.36</v>
      </c>
      <c r="H15" s="70" t="s">
        <v>12</v>
      </c>
      <c r="I15" s="70">
        <v>550</v>
      </c>
      <c r="J15" s="70">
        <v>728</v>
      </c>
      <c r="K15" s="70">
        <v>612</v>
      </c>
      <c r="L15" s="70">
        <v>99</v>
      </c>
      <c r="M15" s="70">
        <v>31</v>
      </c>
      <c r="N15" s="70">
        <f>J15-I15</f>
        <v>178</v>
      </c>
      <c r="O15" s="70">
        <f>J15-K15</f>
        <v>116</v>
      </c>
      <c r="P15" s="70">
        <f>I15-K15</f>
        <v>-62</v>
      </c>
      <c r="Q15" s="72" t="s">
        <v>43</v>
      </c>
      <c r="R15" s="69">
        <f>B15</f>
        <v>0.10833333333333334</v>
      </c>
      <c r="S15" s="69">
        <v>0.12152777777777778</v>
      </c>
      <c r="T15" s="70">
        <f t="shared" si="0"/>
        <v>19.000000000000021</v>
      </c>
      <c r="U15" s="72"/>
    </row>
    <row r="16" spans="1:21" s="70" customFormat="1" x14ac:dyDescent="0.25">
      <c r="A16" s="68">
        <v>43012</v>
      </c>
      <c r="B16" s="69">
        <v>0.1361111111111111</v>
      </c>
      <c r="C16" s="70">
        <v>0.7</v>
      </c>
      <c r="D16" s="70">
        <v>159.1</v>
      </c>
      <c r="E16" s="71">
        <v>0.17105999999999999</v>
      </c>
      <c r="F16" s="70">
        <v>3.9</v>
      </c>
      <c r="G16" s="70">
        <v>0.28999999999999998</v>
      </c>
      <c r="H16" s="70" t="s">
        <v>12</v>
      </c>
      <c r="I16" s="70">
        <v>473</v>
      </c>
      <c r="J16" s="70">
        <v>625</v>
      </c>
      <c r="K16" s="70">
        <v>477</v>
      </c>
      <c r="L16" s="70">
        <v>86</v>
      </c>
      <c r="M16" s="70">
        <v>30</v>
      </c>
      <c r="N16" s="70">
        <f>J16-I16</f>
        <v>152</v>
      </c>
      <c r="O16" s="70">
        <f>J16-K16</f>
        <v>148</v>
      </c>
      <c r="P16" s="70">
        <f>I16-K16</f>
        <v>-4</v>
      </c>
      <c r="Q16" s="72" t="s">
        <v>43</v>
      </c>
      <c r="R16" s="69">
        <f>B16</f>
        <v>0.1361111111111111</v>
      </c>
      <c r="S16" s="69">
        <v>0.14652777777777778</v>
      </c>
      <c r="T16" s="70">
        <f t="shared" si="0"/>
        <v>15.00000000000005</v>
      </c>
      <c r="U16" s="72"/>
    </row>
    <row r="17" spans="1:21" s="70" customFormat="1" x14ac:dyDescent="0.25">
      <c r="A17" s="68">
        <v>43012</v>
      </c>
      <c r="B17" s="69">
        <v>0.16666666666666666</v>
      </c>
      <c r="C17" s="70">
        <v>0.7</v>
      </c>
      <c r="D17" s="74">
        <v>119.3</v>
      </c>
      <c r="E17" s="71">
        <v>0.12828999999999999</v>
      </c>
      <c r="F17" s="70">
        <v>2.92</v>
      </c>
      <c r="G17" s="70">
        <v>0.22</v>
      </c>
      <c r="H17" s="70" t="s">
        <v>15</v>
      </c>
      <c r="Q17" s="69"/>
      <c r="R17" s="69"/>
      <c r="S17" s="69"/>
      <c r="T17" s="70">
        <f t="shared" si="0"/>
        <v>0</v>
      </c>
      <c r="U17" s="72" t="s">
        <v>20</v>
      </c>
    </row>
    <row r="18" spans="1:21" s="70" customFormat="1" x14ac:dyDescent="0.25">
      <c r="A18" s="68">
        <v>43012</v>
      </c>
      <c r="B18" s="69">
        <v>0.1875</v>
      </c>
      <c r="C18" s="70">
        <v>1</v>
      </c>
      <c r="D18" s="70">
        <v>517.1</v>
      </c>
      <c r="E18" s="71">
        <v>0.55593999999999999</v>
      </c>
      <c r="F18" s="70">
        <v>8.8699999999999992</v>
      </c>
      <c r="G18" s="70">
        <v>0.93</v>
      </c>
      <c r="Q18" s="72"/>
      <c r="R18" s="69"/>
      <c r="S18" s="69"/>
      <c r="T18" s="70">
        <f t="shared" si="0"/>
        <v>0</v>
      </c>
      <c r="U18" s="72" t="s">
        <v>21</v>
      </c>
    </row>
    <row r="19" spans="1:21" s="70" customFormat="1" x14ac:dyDescent="0.25">
      <c r="A19" s="68">
        <v>43014</v>
      </c>
      <c r="B19" s="69">
        <v>0.51736111111111105</v>
      </c>
      <c r="C19" s="70">
        <v>1</v>
      </c>
      <c r="D19" s="70">
        <v>517.1</v>
      </c>
      <c r="E19" s="71">
        <v>0.55593999999999999</v>
      </c>
      <c r="F19" s="70">
        <v>8.8699999999999992</v>
      </c>
      <c r="G19" s="70">
        <v>0.93</v>
      </c>
      <c r="Q19" s="72"/>
      <c r="U19" s="72" t="s">
        <v>19</v>
      </c>
    </row>
    <row r="20" spans="1:21" s="70" customFormat="1" x14ac:dyDescent="0.25">
      <c r="A20" s="68">
        <v>43014</v>
      </c>
      <c r="B20" s="69">
        <v>0.53125</v>
      </c>
      <c r="C20" s="70">
        <v>0.7</v>
      </c>
      <c r="D20" s="70">
        <v>517.1</v>
      </c>
      <c r="E20" s="71">
        <v>0.55593999999999999</v>
      </c>
      <c r="F20" s="70">
        <v>12.67</v>
      </c>
      <c r="G20" s="70">
        <v>0.93</v>
      </c>
      <c r="H20" s="70" t="s">
        <v>12</v>
      </c>
      <c r="I20" s="70">
        <v>920</v>
      </c>
      <c r="J20" s="70">
        <v>1085</v>
      </c>
      <c r="K20" s="70">
        <v>693</v>
      </c>
      <c r="L20" s="70">
        <v>70</v>
      </c>
      <c r="M20" s="70">
        <v>28</v>
      </c>
      <c r="N20" s="70">
        <f>J20-I20</f>
        <v>165</v>
      </c>
      <c r="O20" s="70">
        <f>J20-K20</f>
        <v>392</v>
      </c>
      <c r="P20" s="70">
        <f t="shared" ref="P20:P31" si="1">I20-K20</f>
        <v>227</v>
      </c>
      <c r="Q20" s="72" t="s">
        <v>43</v>
      </c>
      <c r="R20" s="69">
        <f>B20</f>
        <v>0.53125</v>
      </c>
      <c r="S20" s="69">
        <v>0.58680555555555558</v>
      </c>
      <c r="T20" s="70">
        <f>(S20-R20)*60/0.0416666666666666</f>
        <v>80.000000000000156</v>
      </c>
      <c r="U20" s="72"/>
    </row>
    <row r="21" spans="1:21" s="55" customFormat="1" hidden="1" outlineLevel="1" x14ac:dyDescent="0.25">
      <c r="A21" s="66">
        <v>43014</v>
      </c>
      <c r="B21" s="21">
        <v>9.2361111111111116E-2</v>
      </c>
      <c r="C21" s="55">
        <v>0.7</v>
      </c>
      <c r="D21" s="55">
        <v>517.1</v>
      </c>
      <c r="E21" s="56">
        <v>0.55593999999999999</v>
      </c>
      <c r="F21" s="55">
        <v>12.67</v>
      </c>
      <c r="G21" s="55">
        <v>0.93</v>
      </c>
      <c r="P21" s="55">
        <f t="shared" si="1"/>
        <v>0</v>
      </c>
      <c r="Q21" s="13"/>
      <c r="U21" s="13" t="s">
        <v>24</v>
      </c>
    </row>
    <row r="22" spans="1:21" s="55" customFormat="1" hidden="1" outlineLevel="1" x14ac:dyDescent="0.25">
      <c r="A22" s="66">
        <v>43014</v>
      </c>
      <c r="B22" s="21">
        <v>9.5138888888888884E-2</v>
      </c>
      <c r="C22" s="55">
        <v>0.7</v>
      </c>
      <c r="D22" s="55">
        <v>517.1</v>
      </c>
      <c r="E22" s="56">
        <v>0.55593999999999999</v>
      </c>
      <c r="F22" s="55">
        <v>12.67</v>
      </c>
      <c r="G22" s="55">
        <v>0.93</v>
      </c>
      <c r="P22" s="55">
        <f t="shared" si="1"/>
        <v>0</v>
      </c>
      <c r="Q22" s="13"/>
      <c r="U22" s="13" t="s">
        <v>25</v>
      </c>
    </row>
    <row r="23" spans="1:21" s="55" customFormat="1" hidden="1" outlineLevel="1" x14ac:dyDescent="0.25">
      <c r="A23" s="66">
        <v>43014</v>
      </c>
      <c r="B23" s="21">
        <v>9.5833333333333326E-2</v>
      </c>
      <c r="C23" s="55">
        <v>0.7</v>
      </c>
      <c r="D23" s="55">
        <v>517.1</v>
      </c>
      <c r="E23" s="56">
        <v>0.55593999999999999</v>
      </c>
      <c r="F23" s="55">
        <v>12.67</v>
      </c>
      <c r="G23" s="55">
        <v>0.93</v>
      </c>
      <c r="P23" s="55">
        <f t="shared" si="1"/>
        <v>0</v>
      </c>
      <c r="Q23" s="13"/>
      <c r="U23" s="13" t="s">
        <v>26</v>
      </c>
    </row>
    <row r="24" spans="1:21" s="55" customFormat="1" hidden="1" outlineLevel="1" x14ac:dyDescent="0.25">
      <c r="A24" s="66">
        <v>43014</v>
      </c>
      <c r="B24" s="21">
        <v>0.10833333333333334</v>
      </c>
      <c r="C24" s="55">
        <v>0.7</v>
      </c>
      <c r="D24" s="55">
        <v>517.1</v>
      </c>
      <c r="E24" s="56">
        <v>0.55593999999999999</v>
      </c>
      <c r="F24" s="55">
        <v>12.67</v>
      </c>
      <c r="G24" s="55">
        <v>0.93</v>
      </c>
      <c r="P24" s="55">
        <f t="shared" si="1"/>
        <v>0</v>
      </c>
      <c r="Q24" s="13"/>
      <c r="R24" s="21"/>
      <c r="S24" s="21"/>
      <c r="U24" s="13" t="s">
        <v>27</v>
      </c>
    </row>
    <row r="25" spans="1:21" s="55" customFormat="1" collapsed="1" x14ac:dyDescent="0.25">
      <c r="A25" s="66">
        <v>43014</v>
      </c>
      <c r="B25" s="21">
        <v>0.12222222222222223</v>
      </c>
      <c r="C25" s="55">
        <v>0.7</v>
      </c>
      <c r="D25" s="55">
        <v>556.79999999999995</v>
      </c>
      <c r="E25" s="56">
        <v>0.59870999999999996</v>
      </c>
      <c r="F25" s="55">
        <v>13.65</v>
      </c>
      <c r="G25" s="55">
        <v>1</v>
      </c>
      <c r="H25" s="55" t="s">
        <v>22</v>
      </c>
      <c r="I25" s="55">
        <v>937</v>
      </c>
      <c r="J25" s="55">
        <v>1115</v>
      </c>
      <c r="K25" s="55">
        <v>720</v>
      </c>
      <c r="L25" s="55">
        <v>70</v>
      </c>
      <c r="M25" s="55">
        <v>29</v>
      </c>
      <c r="N25" s="55">
        <f t="shared" ref="N25:N31" si="2">J25-I25</f>
        <v>178</v>
      </c>
      <c r="O25" s="55">
        <f t="shared" ref="O25:O31" si="3">J25-K25</f>
        <v>395</v>
      </c>
      <c r="P25" s="55">
        <f t="shared" si="1"/>
        <v>217</v>
      </c>
      <c r="Q25" s="13" t="s">
        <v>43</v>
      </c>
      <c r="R25" s="21">
        <f t="shared" ref="R25:R31" si="4">B25</f>
        <v>0.12222222222222223</v>
      </c>
      <c r="S25" s="21">
        <v>0.12847222222222224</v>
      </c>
      <c r="T25" s="55">
        <f>(S25-R25)*60/0.0416666666666666</f>
        <v>9.0000000000000213</v>
      </c>
      <c r="U25" s="13" t="s">
        <v>28</v>
      </c>
    </row>
    <row r="26" spans="1:21" x14ac:dyDescent="0.25">
      <c r="A26" s="6">
        <v>43014</v>
      </c>
      <c r="B26" s="5">
        <v>0.14027777777777778</v>
      </c>
      <c r="C26" s="1">
        <v>0.7</v>
      </c>
      <c r="D26" s="1">
        <v>596.6</v>
      </c>
      <c r="E26" s="8">
        <v>0.64146999999999998</v>
      </c>
      <c r="F26" s="1">
        <v>14.62</v>
      </c>
      <c r="G26" s="1">
        <v>1.08</v>
      </c>
      <c r="H26" s="1" t="s">
        <v>22</v>
      </c>
      <c r="I26" s="1">
        <v>962</v>
      </c>
      <c r="J26" s="1">
        <v>1135</v>
      </c>
      <c r="K26" s="1">
        <v>720</v>
      </c>
      <c r="L26" s="1">
        <v>70</v>
      </c>
      <c r="M26" s="1">
        <v>29</v>
      </c>
      <c r="N26" s="1">
        <f t="shared" si="2"/>
        <v>173</v>
      </c>
      <c r="O26" s="1">
        <f t="shared" si="3"/>
        <v>415</v>
      </c>
      <c r="P26" s="1">
        <f t="shared" si="1"/>
        <v>242</v>
      </c>
      <c r="Q26" s="13" t="s">
        <v>43</v>
      </c>
      <c r="R26" s="5">
        <f t="shared" si="4"/>
        <v>0.14027777777777778</v>
      </c>
      <c r="S26" s="5">
        <v>0.14583333333333334</v>
      </c>
      <c r="T26" s="1">
        <f>(S26-R26)*60/0.0416666666666666</f>
        <v>8.0000000000000249</v>
      </c>
      <c r="U26" s="7" t="s">
        <v>28</v>
      </c>
    </row>
    <row r="27" spans="1:21" x14ac:dyDescent="0.25">
      <c r="A27" s="6">
        <v>43014</v>
      </c>
      <c r="B27" s="5">
        <v>0.16180555555555556</v>
      </c>
      <c r="C27" s="1">
        <v>0.7</v>
      </c>
      <c r="D27" s="1">
        <v>636.4</v>
      </c>
      <c r="E27" s="8">
        <v>0.68423999999999996</v>
      </c>
      <c r="F27" s="1">
        <v>15.6</v>
      </c>
      <c r="G27" s="1">
        <v>1.1499999999999999</v>
      </c>
      <c r="H27" s="1" t="s">
        <v>22</v>
      </c>
      <c r="I27" s="1">
        <v>984</v>
      </c>
      <c r="J27" s="1">
        <v>1138</v>
      </c>
      <c r="K27" s="1">
        <v>690</v>
      </c>
      <c r="L27" s="1">
        <v>67</v>
      </c>
      <c r="M27" s="1">
        <v>29</v>
      </c>
      <c r="N27" s="1">
        <f t="shared" si="2"/>
        <v>154</v>
      </c>
      <c r="O27" s="1">
        <f t="shared" si="3"/>
        <v>448</v>
      </c>
      <c r="P27" s="1">
        <f t="shared" si="1"/>
        <v>294</v>
      </c>
      <c r="Q27" s="13" t="s">
        <v>43</v>
      </c>
      <c r="R27" s="5">
        <f t="shared" si="4"/>
        <v>0.16180555555555556</v>
      </c>
      <c r="S27" s="5">
        <v>0.16666666666666666</v>
      </c>
      <c r="T27" s="1">
        <f>(S27-R27)*60/0.0416666666666666</f>
        <v>6.9999999999999858</v>
      </c>
      <c r="U27" s="7"/>
    </row>
    <row r="28" spans="1:21" x14ac:dyDescent="0.25">
      <c r="A28" s="6">
        <v>43014</v>
      </c>
      <c r="B28" s="5">
        <v>0.18333333333333335</v>
      </c>
      <c r="C28" s="1">
        <v>0.7</v>
      </c>
      <c r="D28" s="1">
        <v>676.2</v>
      </c>
      <c r="E28" s="8">
        <v>0.72699999999999998</v>
      </c>
      <c r="F28" s="1">
        <v>16.57</v>
      </c>
      <c r="G28" s="1">
        <v>1.22</v>
      </c>
      <c r="H28" s="1" t="s">
        <v>22</v>
      </c>
      <c r="I28" s="1">
        <v>1005</v>
      </c>
      <c r="J28" s="1">
        <v>1150</v>
      </c>
      <c r="K28" s="1">
        <v>688</v>
      </c>
      <c r="L28" s="1">
        <v>66</v>
      </c>
      <c r="M28" s="1">
        <v>29</v>
      </c>
      <c r="N28" s="1">
        <f t="shared" si="2"/>
        <v>145</v>
      </c>
      <c r="O28" s="1">
        <f t="shared" si="3"/>
        <v>462</v>
      </c>
      <c r="P28" s="1">
        <f t="shared" si="1"/>
        <v>317</v>
      </c>
      <c r="Q28" s="13" t="s">
        <v>49</v>
      </c>
      <c r="R28" s="5">
        <f t="shared" si="4"/>
        <v>0.18333333333333335</v>
      </c>
      <c r="S28" s="5">
        <v>0.1875</v>
      </c>
      <c r="T28" s="1">
        <f>(S28-R28)*60/0.0416666666666666</f>
        <v>5.9999999999999876</v>
      </c>
      <c r="U28" s="7"/>
    </row>
    <row r="29" spans="1:21" x14ac:dyDescent="0.25">
      <c r="A29" s="6">
        <v>43014</v>
      </c>
      <c r="B29" s="5">
        <v>0.20347222222222219</v>
      </c>
      <c r="C29" s="1">
        <v>0.7</v>
      </c>
      <c r="D29" s="1">
        <v>715.9</v>
      </c>
      <c r="E29" s="8">
        <v>0.76976999999999995</v>
      </c>
      <c r="F29" s="1">
        <v>17.55</v>
      </c>
      <c r="G29" s="1">
        <v>1.29</v>
      </c>
      <c r="H29" s="1" t="s">
        <v>22</v>
      </c>
      <c r="I29" s="1">
        <v>1038</v>
      </c>
      <c r="J29" s="1">
        <v>1140</v>
      </c>
      <c r="K29" s="1">
        <v>640</v>
      </c>
      <c r="L29" s="1">
        <v>65</v>
      </c>
      <c r="M29" s="1">
        <v>29</v>
      </c>
      <c r="N29" s="1">
        <f t="shared" si="2"/>
        <v>102</v>
      </c>
      <c r="O29" s="1">
        <f t="shared" si="3"/>
        <v>500</v>
      </c>
      <c r="P29" s="1">
        <f t="shared" si="1"/>
        <v>398</v>
      </c>
      <c r="Q29" s="13" t="s">
        <v>49</v>
      </c>
      <c r="R29" s="5">
        <f t="shared" si="4"/>
        <v>0.20347222222222219</v>
      </c>
      <c r="S29" s="5">
        <v>0.20902777777777778</v>
      </c>
      <c r="T29" s="1">
        <f t="shared" ref="T29:T31" si="5">(S29-R29)*60/0.0416666666666666</f>
        <v>8.0000000000000639</v>
      </c>
      <c r="U29" s="7"/>
    </row>
    <row r="30" spans="1:21" x14ac:dyDescent="0.25">
      <c r="A30" s="6">
        <v>43014</v>
      </c>
      <c r="B30" s="5">
        <v>0.22500000000000001</v>
      </c>
      <c r="C30" s="1">
        <v>0.7</v>
      </c>
      <c r="D30" s="1">
        <v>795.5</v>
      </c>
      <c r="E30" s="8">
        <v>0.85529999999999995</v>
      </c>
      <c r="F30" s="1">
        <v>19.5</v>
      </c>
      <c r="G30" s="1">
        <v>1.43</v>
      </c>
      <c r="H30" s="1" t="s">
        <v>22</v>
      </c>
      <c r="I30" s="1">
        <v>1088</v>
      </c>
      <c r="J30" s="1">
        <v>1058</v>
      </c>
      <c r="K30" s="1">
        <v>505</v>
      </c>
      <c r="L30" s="1">
        <v>55</v>
      </c>
      <c r="M30" s="1">
        <v>26</v>
      </c>
      <c r="N30" s="1">
        <f t="shared" si="2"/>
        <v>-30</v>
      </c>
      <c r="O30" s="1">
        <f t="shared" si="3"/>
        <v>553</v>
      </c>
      <c r="P30" s="1">
        <f t="shared" si="1"/>
        <v>583</v>
      </c>
      <c r="Q30" s="13" t="s">
        <v>46</v>
      </c>
      <c r="R30" s="5">
        <f t="shared" si="4"/>
        <v>0.22500000000000001</v>
      </c>
      <c r="S30" s="5">
        <v>0.23472222222222219</v>
      </c>
      <c r="T30" s="1">
        <f t="shared" si="5"/>
        <v>13.999999999999972</v>
      </c>
      <c r="U30" s="7" t="s">
        <v>42</v>
      </c>
    </row>
    <row r="31" spans="1:21" x14ac:dyDescent="0.25">
      <c r="A31" s="6">
        <v>43014</v>
      </c>
      <c r="B31" s="5">
        <v>0.24930555555555556</v>
      </c>
      <c r="C31" s="1">
        <v>0.7</v>
      </c>
      <c r="D31" s="1">
        <v>835.2</v>
      </c>
      <c r="E31" s="8">
        <v>0.89805999999999997</v>
      </c>
      <c r="F31" s="1">
        <v>20.47</v>
      </c>
      <c r="G31" s="1">
        <v>1.51</v>
      </c>
      <c r="H31" s="1" t="s">
        <v>22</v>
      </c>
      <c r="I31" s="1">
        <v>1107</v>
      </c>
      <c r="J31" s="1">
        <v>1066</v>
      </c>
      <c r="K31" s="1">
        <v>500</v>
      </c>
      <c r="L31" s="1">
        <v>54</v>
      </c>
      <c r="M31" s="1">
        <v>25</v>
      </c>
      <c r="N31" s="1">
        <f t="shared" si="2"/>
        <v>-41</v>
      </c>
      <c r="O31" s="1">
        <f t="shared" si="3"/>
        <v>566</v>
      </c>
      <c r="P31" s="1">
        <f t="shared" si="1"/>
        <v>607</v>
      </c>
      <c r="Q31" s="13" t="s">
        <v>46</v>
      </c>
      <c r="R31" s="5">
        <f t="shared" si="4"/>
        <v>0.24930555555555556</v>
      </c>
      <c r="S31" s="5">
        <v>0.25277777777777777</v>
      </c>
      <c r="T31" s="1">
        <f t="shared" si="5"/>
        <v>4.9999999999999902</v>
      </c>
      <c r="U31" s="18" t="s">
        <v>42</v>
      </c>
    </row>
    <row r="32" spans="1:21" x14ac:dyDescent="0.25">
      <c r="A32" s="6">
        <v>43014</v>
      </c>
      <c r="B32" s="5">
        <v>0.26666666666666666</v>
      </c>
      <c r="C32" s="1">
        <v>0.7</v>
      </c>
      <c r="D32" s="19">
        <v>914.8</v>
      </c>
      <c r="E32" s="8">
        <v>0.98358999999999996</v>
      </c>
      <c r="F32" s="1">
        <v>22.42</v>
      </c>
      <c r="G32" s="1">
        <v>1.65</v>
      </c>
      <c r="H32" s="1" t="s">
        <v>23</v>
      </c>
      <c r="I32" s="1">
        <f>(1140+1157)/2</f>
        <v>1148.5</v>
      </c>
      <c r="J32" s="1">
        <f>AVERAGE(1026,923)</f>
        <v>974.5</v>
      </c>
      <c r="K32" s="1">
        <f>AVERAGE(455,399)</f>
        <v>427</v>
      </c>
      <c r="L32" s="1">
        <v>52</v>
      </c>
      <c r="M32" s="1">
        <v>25</v>
      </c>
      <c r="Q32" s="13" t="s">
        <v>46</v>
      </c>
      <c r="R32" s="5"/>
      <c r="U32" s="20" t="s">
        <v>53</v>
      </c>
    </row>
    <row r="33" spans="1:21" x14ac:dyDescent="0.25">
      <c r="A33" s="6">
        <v>43014</v>
      </c>
      <c r="B33" s="5">
        <v>0.27916666666666667</v>
      </c>
      <c r="C33" s="1">
        <v>0.7</v>
      </c>
      <c r="D33" s="19">
        <v>994.3</v>
      </c>
      <c r="E33" s="8">
        <v>1.0691200000000001</v>
      </c>
      <c r="F33" s="1">
        <v>24.37</v>
      </c>
      <c r="G33" s="1">
        <v>1.79</v>
      </c>
      <c r="H33" s="1" t="s">
        <v>23</v>
      </c>
      <c r="I33" s="1">
        <f>AVERAGE(1161,1220)</f>
        <v>1190.5</v>
      </c>
      <c r="J33" s="1">
        <f>AVERAGE(912,812)</f>
        <v>862</v>
      </c>
      <c r="K33" s="1">
        <f>AVERAGE(391,350)</f>
        <v>370.5</v>
      </c>
      <c r="L33" s="1">
        <v>48</v>
      </c>
      <c r="M33" s="1">
        <v>24</v>
      </c>
      <c r="Q33" s="13" t="s">
        <v>46</v>
      </c>
      <c r="U33" s="7" t="s">
        <v>29</v>
      </c>
    </row>
    <row r="36" spans="1:21" x14ac:dyDescent="0.25">
      <c r="F36" s="12" t="s">
        <v>33</v>
      </c>
    </row>
    <row r="37" spans="1:21" x14ac:dyDescent="0.25">
      <c r="F37" s="11" t="s">
        <v>32</v>
      </c>
    </row>
    <row r="38" spans="1:21" x14ac:dyDescent="0.25">
      <c r="F38" s="10" t="s">
        <v>31</v>
      </c>
    </row>
    <row r="39" spans="1:21" x14ac:dyDescent="0.25">
      <c r="F39" s="9" t="s">
        <v>30</v>
      </c>
    </row>
    <row r="40" spans="1:21" x14ac:dyDescent="0.25">
      <c r="F40" s="13">
        <v>0</v>
      </c>
    </row>
    <row r="41" spans="1:21" x14ac:dyDescent="0.25">
      <c r="F41" s="17" t="s">
        <v>34</v>
      </c>
    </row>
    <row r="42" spans="1:21" x14ac:dyDescent="0.25">
      <c r="F42" s="16" t="s">
        <v>35</v>
      </c>
    </row>
    <row r="43" spans="1:21" x14ac:dyDescent="0.25">
      <c r="F43" s="14" t="s">
        <v>36</v>
      </c>
    </row>
    <row r="44" spans="1:21" x14ac:dyDescent="0.25">
      <c r="F44" s="15" t="s">
        <v>37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27" sqref="C27"/>
    </sheetView>
  </sheetViews>
  <sheetFormatPr defaultColWidth="9.140625" defaultRowHeight="15" x14ac:dyDescent="0.25"/>
  <cols>
    <col min="1" max="1" width="28.28515625" style="1" bestFit="1" customWidth="1"/>
    <col min="2" max="2" width="8.7109375" style="1" bestFit="1" customWidth="1"/>
    <col min="3" max="3" width="22.85546875" style="1" bestFit="1" customWidth="1"/>
    <col min="4" max="4" width="12.42578125" style="1" bestFit="1" customWidth="1"/>
    <col min="5" max="5" width="15" style="1" bestFit="1" customWidth="1"/>
    <col min="6" max="6" width="14.28515625" style="1" bestFit="1" customWidth="1"/>
    <col min="7" max="7" width="14.140625" style="1" bestFit="1" customWidth="1"/>
    <col min="8" max="8" width="18.5703125" style="1" customWidth="1"/>
    <col min="9" max="9" width="22" style="1" bestFit="1" customWidth="1"/>
    <col min="10" max="10" width="21.42578125" style="1" bestFit="1" customWidth="1"/>
    <col min="11" max="11" width="30.140625" style="1" bestFit="1" customWidth="1"/>
    <col min="12" max="12" width="15.140625" style="1" bestFit="1" customWidth="1"/>
    <col min="13" max="13" width="13.85546875" style="1" bestFit="1" customWidth="1"/>
    <col min="14" max="14" width="15.140625" style="1" customWidth="1"/>
    <col min="15" max="15" width="14.42578125" style="1" bestFit="1" customWidth="1"/>
    <col min="16" max="16384" width="9.140625" style="1"/>
  </cols>
  <sheetData>
    <row r="1" spans="1:15" x14ac:dyDescent="0.25">
      <c r="A1" s="1" t="s">
        <v>59</v>
      </c>
      <c r="B1" s="23">
        <v>5.6704000000000003E-8</v>
      </c>
      <c r="C1" s="1" t="s">
        <v>56</v>
      </c>
      <c r="D1" s="1">
        <v>0.94</v>
      </c>
      <c r="E1" s="60" t="s">
        <v>57</v>
      </c>
      <c r="F1" s="60"/>
      <c r="G1" s="60"/>
    </row>
    <row r="2" spans="1:15" x14ac:dyDescent="0.25">
      <c r="A2" s="1" t="s">
        <v>55</v>
      </c>
      <c r="B2" s="1">
        <f>PI()*37/1000*50/1000</f>
        <v>5.8119464091411169E-3</v>
      </c>
      <c r="C2" s="1" t="s">
        <v>58</v>
      </c>
      <c r="D2" s="1">
        <v>0.45</v>
      </c>
      <c r="E2" s="60"/>
      <c r="F2" s="60"/>
      <c r="G2" s="60"/>
    </row>
    <row r="4" spans="1:15" x14ac:dyDescent="0.25">
      <c r="I4" s="29"/>
      <c r="J4" s="29"/>
    </row>
    <row r="5" spans="1:15" x14ac:dyDescent="0.25">
      <c r="I5" s="30">
        <f>MAX(I8:I26)</f>
        <v>1150</v>
      </c>
      <c r="J5" s="30"/>
      <c r="N5" s="27">
        <f>MAX(N8:N26)</f>
        <v>37.696166404175663</v>
      </c>
    </row>
    <row r="6" spans="1:15" x14ac:dyDescent="0.25">
      <c r="A6" s="3" t="s">
        <v>41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77</v>
      </c>
      <c r="G6" s="3" t="s">
        <v>78</v>
      </c>
      <c r="H6" s="3" t="s">
        <v>79</v>
      </c>
      <c r="I6" s="3" t="s">
        <v>51</v>
      </c>
      <c r="J6" s="3" t="s">
        <v>52</v>
      </c>
      <c r="K6" s="3" t="s">
        <v>38</v>
      </c>
      <c r="L6" s="3" t="s">
        <v>60</v>
      </c>
      <c r="M6" s="4" t="s">
        <v>62</v>
      </c>
      <c r="N6" s="4" t="s">
        <v>61</v>
      </c>
      <c r="O6" s="3" t="s">
        <v>5</v>
      </c>
    </row>
    <row r="7" spans="1:15" x14ac:dyDescent="0.25">
      <c r="A7" s="19">
        <v>119.3</v>
      </c>
      <c r="B7" s="8">
        <v>0.12828999999999999</v>
      </c>
      <c r="C7" s="1">
        <v>2.92</v>
      </c>
      <c r="D7" s="1">
        <v>0.22</v>
      </c>
      <c r="E7" s="1" t="s">
        <v>15</v>
      </c>
      <c r="K7" s="1">
        <v>0</v>
      </c>
      <c r="L7" s="25">
        <f>$B$1*$D$1*$D$2*I7^4/1000*$B$2</f>
        <v>0</v>
      </c>
      <c r="M7" s="26">
        <f>L7/B7</f>
        <v>0</v>
      </c>
      <c r="N7" s="27">
        <f>M7*100</f>
        <v>0</v>
      </c>
      <c r="O7" s="21"/>
    </row>
    <row r="8" spans="1:15" x14ac:dyDescent="0.25">
      <c r="A8" s="1">
        <v>159.1</v>
      </c>
      <c r="B8" s="8">
        <v>0.17105999999999999</v>
      </c>
      <c r="C8" s="1">
        <v>3.9</v>
      </c>
      <c r="D8" s="1">
        <v>0.28999999999999998</v>
      </c>
      <c r="E8" s="1" t="s">
        <v>12</v>
      </c>
      <c r="F8" s="1">
        <v>473</v>
      </c>
      <c r="G8" s="1">
        <v>625</v>
      </c>
      <c r="H8" s="1">
        <v>477</v>
      </c>
      <c r="I8" s="1">
        <f t="shared" ref="I8:I26" si="0">MAX(G8:H8)</f>
        <v>625</v>
      </c>
      <c r="J8" s="1">
        <f t="shared" ref="J8:J26" si="1">AVERAGE(G8:H8)</f>
        <v>551</v>
      </c>
      <c r="K8" s="1">
        <v>15.00000000000005</v>
      </c>
      <c r="L8" s="25">
        <f>$B$1*$D$1*$D$2*I8^4/1000*$B$2</f>
        <v>2.1271383313721578E-2</v>
      </c>
      <c r="M8" s="26">
        <f>L8/B8</f>
        <v>0.12435042273893125</v>
      </c>
      <c r="N8" s="54">
        <f>M8*100</f>
        <v>12.435042273893124</v>
      </c>
      <c r="O8" s="13" t="s">
        <v>43</v>
      </c>
    </row>
    <row r="9" spans="1:15" x14ac:dyDescent="0.25">
      <c r="A9" s="1">
        <v>198.9</v>
      </c>
      <c r="B9" s="8">
        <v>0.21382000000000001</v>
      </c>
      <c r="C9" s="1">
        <v>4.87</v>
      </c>
      <c r="D9" s="1">
        <v>0.36</v>
      </c>
      <c r="E9" s="1" t="s">
        <v>12</v>
      </c>
      <c r="F9" s="1">
        <v>550</v>
      </c>
      <c r="G9" s="1">
        <v>728</v>
      </c>
      <c r="H9" s="1">
        <v>612</v>
      </c>
      <c r="I9" s="1">
        <f t="shared" si="0"/>
        <v>728</v>
      </c>
      <c r="J9" s="1">
        <f t="shared" si="1"/>
        <v>670</v>
      </c>
      <c r="K9" s="1">
        <v>19.000000000000021</v>
      </c>
      <c r="L9" s="25">
        <f t="shared" ref="L9:L26" si="2">$B$1*$D$1*$D$2*I9^4/1000*$B$2</f>
        <v>3.9156258017174254E-2</v>
      </c>
      <c r="M9" s="26">
        <f t="shared" ref="M9:M26" si="3">L9/B9</f>
        <v>0.18312720052929685</v>
      </c>
      <c r="N9" s="54">
        <f t="shared" ref="N9:N25" si="4">M9*100</f>
        <v>18.312720052929684</v>
      </c>
      <c r="O9" s="13" t="s">
        <v>43</v>
      </c>
    </row>
    <row r="10" spans="1:15" x14ac:dyDescent="0.25">
      <c r="A10" s="1">
        <v>238.6</v>
      </c>
      <c r="B10" s="8">
        <v>0.25658999999999998</v>
      </c>
      <c r="C10" s="1">
        <v>5.85</v>
      </c>
      <c r="D10" s="1">
        <v>0.43</v>
      </c>
      <c r="E10" s="1" t="s">
        <v>12</v>
      </c>
      <c r="F10" s="1">
        <v>615</v>
      </c>
      <c r="G10" s="1">
        <v>835</v>
      </c>
      <c r="H10" s="1">
        <v>680</v>
      </c>
      <c r="I10" s="1">
        <f t="shared" si="0"/>
        <v>835</v>
      </c>
      <c r="J10" s="1">
        <f t="shared" si="1"/>
        <v>757.5</v>
      </c>
      <c r="K10" s="1">
        <v>54.000000000000092</v>
      </c>
      <c r="L10" s="25">
        <f t="shared" si="2"/>
        <v>6.77675158896371E-2</v>
      </c>
      <c r="M10" s="26">
        <f t="shared" si="3"/>
        <v>0.26410817214091392</v>
      </c>
      <c r="N10" s="54">
        <f t="shared" si="4"/>
        <v>26.410817214091391</v>
      </c>
      <c r="O10" s="13" t="s">
        <v>43</v>
      </c>
    </row>
    <row r="11" spans="1:15" x14ac:dyDescent="0.25">
      <c r="A11" s="1">
        <v>278.39999999999998</v>
      </c>
      <c r="B11" s="8">
        <v>0.29935</v>
      </c>
      <c r="C11" s="1">
        <v>6.82</v>
      </c>
      <c r="D11" s="1">
        <v>0.5</v>
      </c>
      <c r="E11" s="1" t="s">
        <v>12</v>
      </c>
      <c r="F11" s="1">
        <v>585</v>
      </c>
      <c r="G11" s="1">
        <v>770</v>
      </c>
      <c r="H11" s="1">
        <v>590</v>
      </c>
      <c r="I11" s="1">
        <f t="shared" si="0"/>
        <v>770</v>
      </c>
      <c r="J11" s="1">
        <f t="shared" si="1"/>
        <v>680</v>
      </c>
      <c r="K11" s="1">
        <v>19.999999999999961</v>
      </c>
      <c r="L11" s="25">
        <f t="shared" si="2"/>
        <v>4.9004793676036211E-2</v>
      </c>
      <c r="M11" s="26">
        <f t="shared" si="3"/>
        <v>0.16370400426268986</v>
      </c>
      <c r="N11" s="54">
        <f t="shared" si="4"/>
        <v>16.370400426268986</v>
      </c>
      <c r="O11" s="13" t="s">
        <v>43</v>
      </c>
    </row>
    <row r="12" spans="1:15" x14ac:dyDescent="0.25">
      <c r="A12" s="1">
        <v>318.2</v>
      </c>
      <c r="B12" s="8">
        <v>0.34211999999999998</v>
      </c>
      <c r="C12" s="1">
        <v>7.8</v>
      </c>
      <c r="D12" s="1">
        <v>0.56999999999999995</v>
      </c>
      <c r="E12" s="1" t="s">
        <v>12</v>
      </c>
      <c r="F12" s="1">
        <v>630</v>
      </c>
      <c r="G12" s="1">
        <v>825</v>
      </c>
      <c r="H12" s="1">
        <v>597</v>
      </c>
      <c r="I12" s="1">
        <f t="shared" si="0"/>
        <v>825</v>
      </c>
      <c r="J12" s="1">
        <f t="shared" si="1"/>
        <v>711</v>
      </c>
      <c r="K12" s="1">
        <v>59.000000000000043</v>
      </c>
      <c r="L12" s="25">
        <f t="shared" si="2"/>
        <v>6.457902123722753E-2</v>
      </c>
      <c r="M12" s="26">
        <f t="shared" si="3"/>
        <v>0.18876131543676936</v>
      </c>
      <c r="N12" s="54">
        <f t="shared" si="4"/>
        <v>18.876131543676937</v>
      </c>
      <c r="O12" s="13" t="s">
        <v>43</v>
      </c>
    </row>
    <row r="13" spans="1:15" x14ac:dyDescent="0.25">
      <c r="A13" s="1">
        <v>358</v>
      </c>
      <c r="B13" s="8">
        <v>0.38488</v>
      </c>
      <c r="C13" s="1">
        <v>8.77</v>
      </c>
      <c r="D13" s="1">
        <v>0.65</v>
      </c>
      <c r="E13" s="1" t="s">
        <v>12</v>
      </c>
      <c r="F13" s="1">
        <v>700</v>
      </c>
      <c r="G13" s="1">
        <v>928</v>
      </c>
      <c r="H13" s="1">
        <v>930</v>
      </c>
      <c r="I13" s="1">
        <f>MAX(G13:H13)</f>
        <v>930</v>
      </c>
      <c r="J13" s="1">
        <f>AVERAGE(G13:H13)</f>
        <v>929</v>
      </c>
      <c r="K13" s="1">
        <v>4.9999999999999902</v>
      </c>
      <c r="L13" s="25">
        <f t="shared" si="2"/>
        <v>0.10428154539743567</v>
      </c>
      <c r="M13" s="26">
        <f t="shared" si="3"/>
        <v>0.27094560745540341</v>
      </c>
      <c r="N13" s="54">
        <f t="shared" si="4"/>
        <v>27.094560745540342</v>
      </c>
      <c r="O13" s="13">
        <v>0</v>
      </c>
    </row>
    <row r="14" spans="1:15" x14ac:dyDescent="0.25">
      <c r="A14" s="1">
        <v>397.7</v>
      </c>
      <c r="B14" s="8">
        <v>0.42764999999999997</v>
      </c>
      <c r="C14" s="1">
        <v>9.75</v>
      </c>
      <c r="D14" s="1">
        <v>0.72</v>
      </c>
      <c r="E14" s="1" t="s">
        <v>12</v>
      </c>
      <c r="F14" s="1">
        <v>743</v>
      </c>
      <c r="G14" s="1">
        <v>968</v>
      </c>
      <c r="H14" s="1">
        <v>958</v>
      </c>
      <c r="I14" s="1">
        <f>MAX(G14:H14)</f>
        <v>968</v>
      </c>
      <c r="J14" s="1">
        <f t="shared" si="1"/>
        <v>963</v>
      </c>
      <c r="K14" s="1">
        <v>30.99999999999994</v>
      </c>
      <c r="L14" s="25">
        <f t="shared" si="2"/>
        <v>0.1223987812797845</v>
      </c>
      <c r="M14" s="26">
        <f t="shared" si="3"/>
        <v>0.28621251322292646</v>
      </c>
      <c r="N14" s="54">
        <f t="shared" si="4"/>
        <v>28.621251322292647</v>
      </c>
      <c r="O14" s="13">
        <v>0</v>
      </c>
    </row>
    <row r="15" spans="1:15" s="55" customFormat="1" x14ac:dyDescent="0.25">
      <c r="A15" s="55">
        <v>437.5</v>
      </c>
      <c r="B15" s="56">
        <v>0.47040999999999999</v>
      </c>
      <c r="C15" s="55">
        <v>10.72</v>
      </c>
      <c r="D15" s="55">
        <v>0.79</v>
      </c>
      <c r="E15" s="55" t="s">
        <v>12</v>
      </c>
      <c r="F15" s="55">
        <v>840</v>
      </c>
      <c r="G15" s="55">
        <v>1062</v>
      </c>
      <c r="H15" s="55">
        <v>918.5</v>
      </c>
      <c r="I15" s="55">
        <f t="shared" si="0"/>
        <v>1062</v>
      </c>
      <c r="J15" s="55">
        <f t="shared" si="1"/>
        <v>990.25</v>
      </c>
      <c r="K15" s="55">
        <v>2.9999999999999938</v>
      </c>
      <c r="L15" s="57">
        <f t="shared" si="2"/>
        <v>0.17732653638188273</v>
      </c>
      <c r="M15" s="58">
        <f t="shared" si="3"/>
        <v>0.37696166404175663</v>
      </c>
      <c r="N15" s="59">
        <f t="shared" si="4"/>
        <v>37.696166404175663</v>
      </c>
      <c r="O15" s="13" t="s">
        <v>43</v>
      </c>
    </row>
    <row r="16" spans="1:15" s="55" customFormat="1" x14ac:dyDescent="0.25">
      <c r="A16" s="55">
        <v>477.3</v>
      </c>
      <c r="B16" s="56">
        <v>0.51317999999999997</v>
      </c>
      <c r="C16" s="55">
        <v>11.7</v>
      </c>
      <c r="D16" s="55">
        <v>0.86</v>
      </c>
      <c r="E16" s="55" t="s">
        <v>12</v>
      </c>
      <c r="F16" s="55">
        <v>880</v>
      </c>
      <c r="G16" s="55">
        <v>1085</v>
      </c>
      <c r="H16" s="55">
        <v>720</v>
      </c>
      <c r="I16" s="55">
        <f t="shared" si="0"/>
        <v>1085</v>
      </c>
      <c r="J16" s="55">
        <f t="shared" si="1"/>
        <v>902.5</v>
      </c>
      <c r="K16" s="55">
        <v>20.999999999999957</v>
      </c>
      <c r="L16" s="57">
        <f t="shared" si="2"/>
        <v>0.19319443711361345</v>
      </c>
      <c r="M16" s="58">
        <f t="shared" si="3"/>
        <v>0.3764652502311342</v>
      </c>
      <c r="N16" s="59">
        <f t="shared" si="4"/>
        <v>37.646525023113419</v>
      </c>
      <c r="O16" s="13" t="s">
        <v>43</v>
      </c>
    </row>
    <row r="17" spans="1:15" x14ac:dyDescent="0.25">
      <c r="A17" s="1">
        <v>517.1</v>
      </c>
      <c r="B17" s="8">
        <v>0.55593999999999999</v>
      </c>
      <c r="C17" s="1">
        <v>12.67</v>
      </c>
      <c r="D17" s="1">
        <v>0.93</v>
      </c>
      <c r="E17" s="1" t="s">
        <v>12</v>
      </c>
      <c r="F17" s="1">
        <v>920</v>
      </c>
      <c r="G17" s="1">
        <v>1085</v>
      </c>
      <c r="H17" s="1">
        <v>693</v>
      </c>
      <c r="I17" s="1">
        <f t="shared" si="0"/>
        <v>1085</v>
      </c>
      <c r="J17" s="1">
        <f t="shared" si="1"/>
        <v>889</v>
      </c>
      <c r="K17" s="1">
        <v>80.000000000000156</v>
      </c>
      <c r="L17" s="25">
        <f t="shared" si="2"/>
        <v>0.19319443711361345</v>
      </c>
      <c r="M17" s="26">
        <f t="shared" si="3"/>
        <v>0.34750951022342957</v>
      </c>
      <c r="N17" s="54">
        <f t="shared" si="4"/>
        <v>34.75095102234296</v>
      </c>
      <c r="O17" s="13" t="s">
        <v>43</v>
      </c>
    </row>
    <row r="18" spans="1:15" x14ac:dyDescent="0.25">
      <c r="A18" s="1">
        <v>556.79999999999995</v>
      </c>
      <c r="B18" s="8">
        <v>0.59870999999999996</v>
      </c>
      <c r="C18" s="1">
        <v>13.65</v>
      </c>
      <c r="D18" s="1">
        <v>1</v>
      </c>
      <c r="E18" s="1" t="s">
        <v>22</v>
      </c>
      <c r="F18" s="1">
        <v>937</v>
      </c>
      <c r="G18" s="1">
        <v>1115</v>
      </c>
      <c r="H18" s="1">
        <v>720</v>
      </c>
      <c r="I18" s="1">
        <f t="shared" si="0"/>
        <v>1115</v>
      </c>
      <c r="J18" s="1">
        <f>AVERAGE(G18:H18)</f>
        <v>917.5</v>
      </c>
      <c r="K18" s="1">
        <v>9.0000000000000213</v>
      </c>
      <c r="L18" s="25">
        <f t="shared" si="2"/>
        <v>0.21546420628751989</v>
      </c>
      <c r="M18" s="26">
        <f>L18/B18</f>
        <v>0.35988075410051595</v>
      </c>
      <c r="N18" s="54">
        <f t="shared" si="4"/>
        <v>35.988075410051593</v>
      </c>
      <c r="O18" s="13" t="s">
        <v>43</v>
      </c>
    </row>
    <row r="19" spans="1:15" x14ac:dyDescent="0.25">
      <c r="A19" s="1">
        <v>596.6</v>
      </c>
      <c r="B19" s="8">
        <v>0.64146999999999998</v>
      </c>
      <c r="C19" s="1">
        <v>14.62</v>
      </c>
      <c r="D19" s="1">
        <v>1.08</v>
      </c>
      <c r="E19" s="1" t="s">
        <v>22</v>
      </c>
      <c r="F19" s="1">
        <v>962</v>
      </c>
      <c r="G19" s="1">
        <v>1135</v>
      </c>
      <c r="H19" s="1">
        <v>720</v>
      </c>
      <c r="I19" s="1">
        <f t="shared" si="0"/>
        <v>1135</v>
      </c>
      <c r="J19" s="1">
        <f t="shared" si="1"/>
        <v>927.5</v>
      </c>
      <c r="K19" s="1">
        <v>8.0000000000000249</v>
      </c>
      <c r="L19" s="25">
        <f t="shared" si="2"/>
        <v>0.23134446348291896</v>
      </c>
      <c r="M19" s="26">
        <f t="shared" si="3"/>
        <v>0.36064736228181982</v>
      </c>
      <c r="N19" s="54">
        <f t="shared" si="4"/>
        <v>36.064736228181985</v>
      </c>
      <c r="O19" s="13" t="s">
        <v>43</v>
      </c>
    </row>
    <row r="20" spans="1:15" x14ac:dyDescent="0.25">
      <c r="A20" s="1">
        <v>636.4</v>
      </c>
      <c r="B20" s="8">
        <v>0.68423999999999996</v>
      </c>
      <c r="C20" s="1">
        <v>15.6</v>
      </c>
      <c r="D20" s="1">
        <v>1.1499999999999999</v>
      </c>
      <c r="E20" s="1" t="s">
        <v>22</v>
      </c>
      <c r="F20" s="1">
        <v>984</v>
      </c>
      <c r="G20" s="1">
        <v>1138</v>
      </c>
      <c r="H20" s="1">
        <v>690</v>
      </c>
      <c r="I20" s="1">
        <f t="shared" si="0"/>
        <v>1138</v>
      </c>
      <c r="J20" s="1">
        <f t="shared" si="1"/>
        <v>914</v>
      </c>
      <c r="K20" s="1">
        <v>6.9999999999999858</v>
      </c>
      <c r="L20" s="25">
        <f t="shared" si="2"/>
        <v>0.2338001107662783</v>
      </c>
      <c r="M20" s="26">
        <f t="shared" si="3"/>
        <v>0.34169313510797134</v>
      </c>
      <c r="N20" s="54">
        <f t="shared" si="4"/>
        <v>34.169313510797132</v>
      </c>
      <c r="O20" s="13" t="s">
        <v>43</v>
      </c>
    </row>
    <row r="21" spans="1:15" s="55" customFormat="1" x14ac:dyDescent="0.25">
      <c r="A21" s="55">
        <v>676.2</v>
      </c>
      <c r="B21" s="56">
        <v>0.72699999999999998</v>
      </c>
      <c r="C21" s="55">
        <v>16.57</v>
      </c>
      <c r="D21" s="55">
        <v>1.22</v>
      </c>
      <c r="E21" s="55" t="s">
        <v>22</v>
      </c>
      <c r="F21" s="55">
        <v>1005</v>
      </c>
      <c r="G21" s="55">
        <v>1150</v>
      </c>
      <c r="H21" s="55">
        <v>688</v>
      </c>
      <c r="I21" s="55">
        <f t="shared" si="0"/>
        <v>1150</v>
      </c>
      <c r="J21" s="55">
        <f t="shared" si="1"/>
        <v>919</v>
      </c>
      <c r="K21" s="55">
        <v>5.9999999999999876</v>
      </c>
      <c r="L21" s="57">
        <f t="shared" si="2"/>
        <v>0.24381870808658573</v>
      </c>
      <c r="M21" s="58">
        <f t="shared" si="3"/>
        <v>0.33537648980273144</v>
      </c>
      <c r="N21" s="59">
        <f t="shared" si="4"/>
        <v>33.537648980273147</v>
      </c>
      <c r="O21" s="13" t="s">
        <v>49</v>
      </c>
    </row>
    <row r="22" spans="1:15" x14ac:dyDescent="0.25">
      <c r="A22" s="1">
        <v>715.9</v>
      </c>
      <c r="B22" s="8">
        <v>0.76976999999999995</v>
      </c>
      <c r="C22" s="1">
        <v>17.55</v>
      </c>
      <c r="D22" s="1">
        <v>1.29</v>
      </c>
      <c r="E22" s="1" t="s">
        <v>22</v>
      </c>
      <c r="F22" s="1">
        <v>1038</v>
      </c>
      <c r="G22" s="1">
        <v>1140</v>
      </c>
      <c r="H22" s="1">
        <v>640</v>
      </c>
      <c r="I22" s="1">
        <f t="shared" si="0"/>
        <v>1140</v>
      </c>
      <c r="J22" s="1">
        <f t="shared" si="1"/>
        <v>890</v>
      </c>
      <c r="K22" s="1">
        <v>8.0000000000000639</v>
      </c>
      <c r="L22" s="25">
        <f t="shared" si="2"/>
        <v>0.23544803468879152</v>
      </c>
      <c r="M22" s="26">
        <f t="shared" si="3"/>
        <v>0.3058680316052737</v>
      </c>
      <c r="N22" s="54">
        <f t="shared" si="4"/>
        <v>30.586803160527371</v>
      </c>
      <c r="O22" s="13" t="s">
        <v>49</v>
      </c>
    </row>
    <row r="23" spans="1:15" x14ac:dyDescent="0.25">
      <c r="A23" s="1">
        <v>795.5</v>
      </c>
      <c r="B23" s="8">
        <v>0.85529999999999995</v>
      </c>
      <c r="C23" s="1">
        <v>19.5</v>
      </c>
      <c r="D23" s="1">
        <v>1.43</v>
      </c>
      <c r="E23" s="1" t="s">
        <v>22</v>
      </c>
      <c r="F23" s="1">
        <v>1088</v>
      </c>
      <c r="G23" s="1">
        <v>1058</v>
      </c>
      <c r="H23" s="1">
        <v>505</v>
      </c>
      <c r="I23" s="1">
        <f t="shared" si="0"/>
        <v>1058</v>
      </c>
      <c r="J23" s="1">
        <f t="shared" si="1"/>
        <v>781.5</v>
      </c>
      <c r="K23" s="1">
        <v>13.999999999999972</v>
      </c>
      <c r="L23" s="25">
        <f t="shared" si="2"/>
        <v>0.17467000598952512</v>
      </c>
      <c r="M23" s="26">
        <f t="shared" si="3"/>
        <v>0.20422074826321188</v>
      </c>
      <c r="N23" s="54">
        <f t="shared" si="4"/>
        <v>20.422074826321186</v>
      </c>
      <c r="O23" s="13" t="s">
        <v>46</v>
      </c>
    </row>
    <row r="24" spans="1:15" x14ac:dyDescent="0.25">
      <c r="A24" s="1">
        <v>835.2</v>
      </c>
      <c r="B24" s="8">
        <v>0.89805999999999997</v>
      </c>
      <c r="C24" s="1">
        <v>20.47</v>
      </c>
      <c r="D24" s="1">
        <v>1.51</v>
      </c>
      <c r="E24" s="1" t="s">
        <v>22</v>
      </c>
      <c r="F24" s="1">
        <v>1107</v>
      </c>
      <c r="G24" s="1">
        <v>1066</v>
      </c>
      <c r="H24" s="1">
        <v>500</v>
      </c>
      <c r="I24" s="1">
        <f t="shared" si="0"/>
        <v>1066</v>
      </c>
      <c r="J24" s="1">
        <f t="shared" si="1"/>
        <v>783</v>
      </c>
      <c r="K24" s="1">
        <v>4.9999999999999902</v>
      </c>
      <c r="L24" s="25">
        <f t="shared" si="2"/>
        <v>0.18001325426070575</v>
      </c>
      <c r="M24" s="26">
        <f t="shared" si="3"/>
        <v>0.20044680117219979</v>
      </c>
      <c r="N24" s="54">
        <f t="shared" si="4"/>
        <v>20.044680117219979</v>
      </c>
      <c r="O24" s="13" t="s">
        <v>46</v>
      </c>
    </row>
    <row r="25" spans="1:15" x14ac:dyDescent="0.25">
      <c r="A25" s="19">
        <v>914.8</v>
      </c>
      <c r="B25" s="8">
        <v>0.98358999999999996</v>
      </c>
      <c r="C25" s="1">
        <v>22.42</v>
      </c>
      <c r="D25" s="1">
        <v>1.65</v>
      </c>
      <c r="E25" s="1" t="s">
        <v>23</v>
      </c>
      <c r="F25" s="1">
        <v>1148.5</v>
      </c>
      <c r="G25" s="1">
        <v>974.5</v>
      </c>
      <c r="H25" s="1">
        <v>427</v>
      </c>
      <c r="I25" s="1">
        <f t="shared" si="0"/>
        <v>974.5</v>
      </c>
      <c r="J25" s="1">
        <f t="shared" si="1"/>
        <v>700.75</v>
      </c>
      <c r="K25" s="1" t="s">
        <v>54</v>
      </c>
      <c r="L25" s="25">
        <f t="shared" si="2"/>
        <v>0.12571961377856203</v>
      </c>
      <c r="M25" s="26">
        <f t="shared" si="3"/>
        <v>0.12781709226259116</v>
      </c>
      <c r="N25" s="54">
        <f t="shared" si="4"/>
        <v>12.781709226259116</v>
      </c>
      <c r="O25" s="13" t="s">
        <v>46</v>
      </c>
    </row>
    <row r="26" spans="1:15" x14ac:dyDescent="0.25">
      <c r="A26" s="19">
        <v>994.3</v>
      </c>
      <c r="B26" s="8">
        <v>1.0691200000000001</v>
      </c>
      <c r="C26" s="1">
        <v>24.37</v>
      </c>
      <c r="D26" s="1">
        <v>1.79</v>
      </c>
      <c r="E26" s="1" t="s">
        <v>23</v>
      </c>
      <c r="F26" s="1">
        <f>AVERAGE(1161,1220)</f>
        <v>1190.5</v>
      </c>
      <c r="G26" s="1">
        <f>AVERAGE(912,812)</f>
        <v>862</v>
      </c>
      <c r="H26" s="1">
        <f>AVERAGE(391,350)</f>
        <v>370.5</v>
      </c>
      <c r="I26" s="1">
        <f t="shared" si="0"/>
        <v>862</v>
      </c>
      <c r="J26" s="1">
        <f t="shared" si="1"/>
        <v>616.25</v>
      </c>
      <c r="K26" s="1" t="s">
        <v>54</v>
      </c>
      <c r="L26" s="25">
        <f t="shared" si="2"/>
        <v>7.6967029874784113E-2</v>
      </c>
      <c r="M26" s="26">
        <f t="shared" si="3"/>
        <v>7.1991011181891745E-2</v>
      </c>
      <c r="N26" s="54">
        <f>M26*100</f>
        <v>7.1991011181891746</v>
      </c>
      <c r="O26" s="13" t="s">
        <v>46</v>
      </c>
    </row>
    <row r="30" spans="1:15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</row>
    <row r="31" spans="1:15" x14ac:dyDescent="0.25">
      <c r="B31" s="19"/>
      <c r="C31" s="8"/>
      <c r="J31" s="21"/>
    </row>
    <row r="32" spans="1:15" x14ac:dyDescent="0.25">
      <c r="C32" s="8"/>
      <c r="J32" s="13"/>
    </row>
    <row r="33" spans="3:10" x14ac:dyDescent="0.25">
      <c r="C33" s="8"/>
      <c r="J33" s="13"/>
    </row>
    <row r="34" spans="3:10" x14ac:dyDescent="0.25">
      <c r="C34" s="8"/>
      <c r="J34" s="13"/>
    </row>
    <row r="35" spans="3:10" x14ac:dyDescent="0.25">
      <c r="C35" s="8"/>
      <c r="J35" s="13"/>
    </row>
    <row r="36" spans="3:10" x14ac:dyDescent="0.25">
      <c r="C36" s="8"/>
      <c r="J36" s="13"/>
    </row>
    <row r="37" spans="3:10" x14ac:dyDescent="0.25">
      <c r="C37" s="8"/>
      <c r="J37" s="13"/>
    </row>
    <row r="38" spans="3:10" x14ac:dyDescent="0.25">
      <c r="C38" s="8"/>
      <c r="J38" s="13"/>
    </row>
    <row r="39" spans="3:10" x14ac:dyDescent="0.25">
      <c r="C39" s="8"/>
      <c r="J39" s="13"/>
    </row>
    <row r="40" spans="3:10" x14ac:dyDescent="0.25">
      <c r="C40" s="8"/>
      <c r="J40" s="13"/>
    </row>
    <row r="41" spans="3:10" x14ac:dyDescent="0.25">
      <c r="C41" s="8"/>
      <c r="J41" s="13"/>
    </row>
    <row r="42" spans="3:10" x14ac:dyDescent="0.25">
      <c r="C42" s="8"/>
      <c r="J42" s="13"/>
    </row>
    <row r="43" spans="3:10" x14ac:dyDescent="0.25">
      <c r="C43" s="8"/>
      <c r="J43" s="13"/>
    </row>
    <row r="44" spans="3:10" x14ac:dyDescent="0.25">
      <c r="C44" s="8"/>
      <c r="J44" s="13"/>
    </row>
    <row r="45" spans="3:10" x14ac:dyDescent="0.25">
      <c r="C45" s="8"/>
      <c r="J45" s="13"/>
    </row>
    <row r="46" spans="3:10" x14ac:dyDescent="0.25">
      <c r="C46" s="8"/>
      <c r="J46" s="13"/>
    </row>
    <row r="47" spans="3:10" x14ac:dyDescent="0.25">
      <c r="C47" s="8"/>
      <c r="J47" s="13"/>
    </row>
    <row r="48" spans="3:10" x14ac:dyDescent="0.25">
      <c r="C48" s="8"/>
      <c r="J48" s="13"/>
    </row>
    <row r="49" spans="2:10" x14ac:dyDescent="0.25">
      <c r="C49" s="8"/>
      <c r="J49" s="13"/>
    </row>
    <row r="50" spans="2:10" x14ac:dyDescent="0.25">
      <c r="B50" s="19"/>
      <c r="C50" s="8"/>
      <c r="J50" s="13"/>
    </row>
    <row r="51" spans="2:10" x14ac:dyDescent="0.25">
      <c r="B51" s="19"/>
      <c r="C51" s="8"/>
      <c r="J51" s="13"/>
    </row>
  </sheetData>
  <sortState ref="A32:J56">
    <sortCondition ref="B32:B56"/>
  </sortState>
  <mergeCells count="1">
    <mergeCell ref="E1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D6" sqref="D6"/>
    </sheetView>
  </sheetViews>
  <sheetFormatPr defaultColWidth="9.140625" defaultRowHeight="15" x14ac:dyDescent="0.25"/>
  <cols>
    <col min="1" max="1" width="10.7109375" style="78" bestFit="1" customWidth="1"/>
    <col min="2" max="2" width="5.85546875" style="78" bestFit="1" customWidth="1"/>
    <col min="3" max="3" width="4.5703125" style="78" bestFit="1" customWidth="1"/>
    <col min="4" max="4" width="26.85546875" style="78" bestFit="1" customWidth="1"/>
    <col min="5" max="5" width="8.7109375" style="78" bestFit="1" customWidth="1"/>
    <col min="6" max="6" width="11.140625" style="78" bestFit="1" customWidth="1"/>
    <col min="7" max="7" width="12.42578125" style="78" bestFit="1" customWidth="1"/>
    <col min="8" max="8" width="17.42578125" style="78" bestFit="1" customWidth="1"/>
    <col min="9" max="9" width="15.140625" style="78" bestFit="1" customWidth="1"/>
    <col min="10" max="11" width="15" style="78" bestFit="1" customWidth="1"/>
    <col min="12" max="12" width="16.140625" style="78" bestFit="1" customWidth="1"/>
    <col min="13" max="13" width="16.28515625" style="78" bestFit="1" customWidth="1"/>
    <col min="14" max="14" width="27.140625" style="78" bestFit="1" customWidth="1"/>
    <col min="15" max="15" width="19.28515625" style="78" bestFit="1" customWidth="1"/>
    <col min="16" max="16" width="8.42578125" style="78" bestFit="1" customWidth="1"/>
    <col min="17" max="19" width="14.42578125" style="78" bestFit="1" customWidth="1"/>
    <col min="20" max="20" width="30.140625" style="78" bestFit="1" customWidth="1"/>
    <col min="21" max="21" width="104.85546875" style="78" bestFit="1" customWidth="1"/>
    <col min="22" max="22" width="14.42578125" style="78" bestFit="1" customWidth="1"/>
    <col min="23" max="23" width="30.140625" style="78" bestFit="1" customWidth="1"/>
    <col min="24" max="24" width="104.85546875" style="78" bestFit="1" customWidth="1"/>
    <col min="25" max="16384" width="9.140625" style="78"/>
  </cols>
  <sheetData>
    <row r="1" spans="1:24" s="77" customFormat="1" x14ac:dyDescent="0.25">
      <c r="A1" s="75" t="s">
        <v>8</v>
      </c>
      <c r="B1" s="76" t="s">
        <v>9</v>
      </c>
      <c r="C1" s="76"/>
      <c r="D1" s="76"/>
      <c r="E1" s="76"/>
      <c r="F1" s="76"/>
      <c r="G1" s="76"/>
      <c r="H1" s="76"/>
    </row>
    <row r="3" spans="1:24" x14ac:dyDescent="0.25">
      <c r="D3" s="79"/>
      <c r="N3" s="29" t="s">
        <v>48</v>
      </c>
      <c r="O3" s="29" t="s">
        <v>50</v>
      </c>
    </row>
    <row r="4" spans="1:24" s="81" customFormat="1" x14ac:dyDescent="0.25">
      <c r="A4" s="80" t="s">
        <v>14</v>
      </c>
      <c r="B4" s="80" t="s">
        <v>13</v>
      </c>
      <c r="C4" s="80" t="s">
        <v>0</v>
      </c>
      <c r="D4" s="81" t="s">
        <v>41</v>
      </c>
      <c r="E4" s="81" t="s">
        <v>1</v>
      </c>
      <c r="F4" s="81" t="s">
        <v>2</v>
      </c>
      <c r="G4" s="81" t="s">
        <v>3</v>
      </c>
      <c r="H4" s="81" t="s">
        <v>4</v>
      </c>
      <c r="I4" s="81" t="s">
        <v>77</v>
      </c>
      <c r="J4" s="81" t="s">
        <v>78</v>
      </c>
      <c r="K4" s="81" t="s">
        <v>79</v>
      </c>
      <c r="L4" s="81" t="s">
        <v>80</v>
      </c>
      <c r="M4" s="81" t="s">
        <v>81</v>
      </c>
      <c r="N4" s="81" t="s">
        <v>44</v>
      </c>
      <c r="O4" s="81" t="s">
        <v>45</v>
      </c>
      <c r="P4" s="81" t="s">
        <v>47</v>
      </c>
      <c r="Q4" s="81" t="s">
        <v>5</v>
      </c>
      <c r="R4" s="81" t="s">
        <v>39</v>
      </c>
      <c r="S4" s="81" t="s">
        <v>40</v>
      </c>
      <c r="T4" s="81" t="s">
        <v>38</v>
      </c>
      <c r="U4" s="81" t="s">
        <v>16</v>
      </c>
    </row>
    <row r="5" spans="1:24" x14ac:dyDescent="0.25">
      <c r="A5" s="82">
        <v>43019</v>
      </c>
      <c r="B5" s="83">
        <v>0.49305555555555558</v>
      </c>
      <c r="C5" s="78">
        <v>1</v>
      </c>
      <c r="D5" s="78">
        <v>500</v>
      </c>
      <c r="E5" s="78">
        <v>0.53761000000000003</v>
      </c>
      <c r="F5" s="78">
        <v>8.58</v>
      </c>
      <c r="G5" s="78">
        <v>0.9</v>
      </c>
      <c r="U5" s="77" t="s">
        <v>19</v>
      </c>
      <c r="X5" s="77"/>
    </row>
    <row r="6" spans="1:24" x14ac:dyDescent="0.25">
      <c r="A6" s="82">
        <v>43019</v>
      </c>
      <c r="B6" s="83">
        <v>0.50694444444444442</v>
      </c>
      <c r="C6" s="78">
        <v>0.7</v>
      </c>
      <c r="D6" s="78">
        <v>200</v>
      </c>
      <c r="E6" s="78">
        <v>0.21504000000000001</v>
      </c>
      <c r="F6" s="78">
        <v>4.9000000000000004</v>
      </c>
      <c r="G6" s="78">
        <v>0.36</v>
      </c>
      <c r="H6" s="78" t="s">
        <v>15</v>
      </c>
      <c r="I6" s="78">
        <v>1110</v>
      </c>
      <c r="J6" s="78">
        <v>605</v>
      </c>
      <c r="K6" s="78">
        <v>372</v>
      </c>
      <c r="L6" s="78">
        <v>73</v>
      </c>
      <c r="M6" s="78">
        <v>25</v>
      </c>
      <c r="N6" s="29">
        <f>J6-I6</f>
        <v>-505</v>
      </c>
      <c r="O6" s="29">
        <f>J6-K6</f>
        <v>233</v>
      </c>
      <c r="P6" s="29">
        <f>I6-K6</f>
        <v>738</v>
      </c>
      <c r="U6" s="77" t="s">
        <v>67</v>
      </c>
      <c r="X6" s="77"/>
    </row>
    <row r="7" spans="1:24" x14ac:dyDescent="0.25">
      <c r="A7" s="82">
        <v>43019</v>
      </c>
      <c r="B7" s="83">
        <v>0.52777777777777779</v>
      </c>
      <c r="C7" s="78">
        <v>0.7</v>
      </c>
      <c r="D7" s="78">
        <v>250</v>
      </c>
      <c r="E7" s="78">
        <v>0.26879999999999998</v>
      </c>
      <c r="F7" s="78">
        <v>6.13</v>
      </c>
      <c r="G7" s="78">
        <v>0.45</v>
      </c>
      <c r="H7" s="78" t="s">
        <v>15</v>
      </c>
      <c r="I7" s="78" t="s">
        <v>34</v>
      </c>
      <c r="J7" s="78" t="s">
        <v>34</v>
      </c>
      <c r="K7" s="78" t="s">
        <v>34</v>
      </c>
      <c r="L7" s="78" t="s">
        <v>34</v>
      </c>
      <c r="M7" s="78" t="s">
        <v>34</v>
      </c>
      <c r="N7" s="78" t="s">
        <v>34</v>
      </c>
      <c r="O7" s="78" t="s">
        <v>34</v>
      </c>
      <c r="P7" s="78" t="s">
        <v>34</v>
      </c>
      <c r="U7" s="77" t="s">
        <v>68</v>
      </c>
      <c r="X7" s="77"/>
    </row>
    <row r="8" spans="1:24" x14ac:dyDescent="0.25">
      <c r="A8" s="82">
        <v>43019</v>
      </c>
      <c r="B8" s="83">
        <v>0.53194444444444444</v>
      </c>
      <c r="C8" s="78">
        <v>0.7</v>
      </c>
      <c r="D8" s="78">
        <v>300</v>
      </c>
      <c r="E8" s="78">
        <v>0.32256000000000001</v>
      </c>
      <c r="F8" s="78">
        <v>7.35</v>
      </c>
      <c r="G8" s="78">
        <v>0.54</v>
      </c>
      <c r="H8" s="78" t="s">
        <v>63</v>
      </c>
      <c r="I8" s="78">
        <v>1024</v>
      </c>
      <c r="J8" s="78">
        <v>1000</v>
      </c>
      <c r="K8" s="78">
        <v>1041</v>
      </c>
      <c r="L8" s="78">
        <v>1043</v>
      </c>
      <c r="M8" s="78">
        <v>100</v>
      </c>
      <c r="N8" s="29">
        <f>J8-I8</f>
        <v>-24</v>
      </c>
      <c r="O8" s="29">
        <f>J8-K8</f>
        <v>-41</v>
      </c>
      <c r="P8" s="29">
        <f>I8-K8</f>
        <v>-17</v>
      </c>
      <c r="U8" s="77" t="s">
        <v>69</v>
      </c>
      <c r="X8" s="77"/>
    </row>
    <row r="9" spans="1:24" x14ac:dyDescent="0.25">
      <c r="A9" s="82">
        <v>43019</v>
      </c>
      <c r="B9" s="83">
        <v>8.3333333333333329E-2</v>
      </c>
      <c r="C9" s="78">
        <v>0.7</v>
      </c>
      <c r="D9" s="78">
        <v>300</v>
      </c>
      <c r="E9" s="78">
        <v>0.32256000000000001</v>
      </c>
      <c r="F9" s="78">
        <v>7.35</v>
      </c>
      <c r="G9" s="78">
        <v>0.54</v>
      </c>
      <c r="H9" s="78" t="s">
        <v>63</v>
      </c>
      <c r="I9" s="78" t="s">
        <v>34</v>
      </c>
      <c r="J9" s="78" t="s">
        <v>34</v>
      </c>
      <c r="K9" s="78" t="s">
        <v>34</v>
      </c>
      <c r="L9" s="78" t="s">
        <v>34</v>
      </c>
      <c r="M9" s="78" t="s">
        <v>34</v>
      </c>
      <c r="N9" s="78" t="s">
        <v>34</v>
      </c>
      <c r="O9" s="78" t="s">
        <v>34</v>
      </c>
      <c r="P9" s="78" t="s">
        <v>34</v>
      </c>
      <c r="Q9" s="78" t="s">
        <v>34</v>
      </c>
      <c r="R9" s="78" t="s">
        <v>34</v>
      </c>
      <c r="S9" s="78" t="s">
        <v>34</v>
      </c>
      <c r="T9" s="78" t="s">
        <v>34</v>
      </c>
      <c r="U9" s="77" t="s">
        <v>70</v>
      </c>
      <c r="X9" s="77"/>
    </row>
    <row r="10" spans="1:24" x14ac:dyDescent="0.25">
      <c r="A10" s="82">
        <v>43019</v>
      </c>
      <c r="B10" s="83">
        <v>0.14375000000000002</v>
      </c>
      <c r="C10" s="78">
        <v>1</v>
      </c>
      <c r="D10" s="78">
        <v>500</v>
      </c>
      <c r="E10" s="78">
        <v>0.53761000000000003</v>
      </c>
      <c r="F10" s="78">
        <v>8.58</v>
      </c>
      <c r="G10" s="78">
        <v>0.9</v>
      </c>
      <c r="U10" s="77"/>
      <c r="X10" s="77"/>
    </row>
    <row r="11" spans="1:24" x14ac:dyDescent="0.25">
      <c r="A11" s="82">
        <v>43019</v>
      </c>
      <c r="B11" s="83">
        <v>0.15972222222222224</v>
      </c>
      <c r="C11" s="78">
        <v>0.7</v>
      </c>
      <c r="D11" s="78">
        <v>500</v>
      </c>
      <c r="E11" s="78">
        <v>0.53761000000000003</v>
      </c>
      <c r="F11" s="78">
        <v>12.25</v>
      </c>
      <c r="G11" s="78">
        <v>0.9</v>
      </c>
      <c r="H11" s="78" t="s">
        <v>64</v>
      </c>
      <c r="I11" s="78">
        <v>1043</v>
      </c>
      <c r="J11" s="78">
        <v>1201</v>
      </c>
      <c r="K11" s="78">
        <v>1240</v>
      </c>
      <c r="L11" s="78">
        <v>638</v>
      </c>
      <c r="M11" s="78">
        <v>73</v>
      </c>
      <c r="N11" s="29">
        <f>J11-I11</f>
        <v>158</v>
      </c>
      <c r="O11" s="29">
        <f>J11-K11</f>
        <v>-39</v>
      </c>
      <c r="P11" s="29">
        <f>I11-K11</f>
        <v>-197</v>
      </c>
      <c r="U11" s="77" t="s">
        <v>71</v>
      </c>
      <c r="X11" s="77"/>
    </row>
    <row r="12" spans="1:24" x14ac:dyDescent="0.25">
      <c r="A12" s="82">
        <v>43019</v>
      </c>
      <c r="B12" s="83">
        <v>0.21805555555555556</v>
      </c>
      <c r="C12" s="78">
        <v>1</v>
      </c>
      <c r="D12" s="78">
        <v>500</v>
      </c>
      <c r="E12" s="78">
        <v>0.53761000000000003</v>
      </c>
      <c r="F12" s="78">
        <v>8.5779999999999994</v>
      </c>
      <c r="G12" s="78">
        <v>0.9</v>
      </c>
      <c r="U12" s="77" t="s">
        <v>72</v>
      </c>
      <c r="X12" s="77"/>
    </row>
    <row r="13" spans="1:24" x14ac:dyDescent="0.25">
      <c r="A13" s="82">
        <v>43019</v>
      </c>
      <c r="B13" s="83">
        <v>0.22777777777777777</v>
      </c>
      <c r="C13" s="78">
        <v>0.7</v>
      </c>
      <c r="D13" s="78">
        <v>700</v>
      </c>
      <c r="E13" s="78">
        <v>0.75265000000000004</v>
      </c>
      <c r="F13" s="78">
        <v>17.16</v>
      </c>
      <c r="G13" s="78">
        <v>1.26</v>
      </c>
      <c r="H13" s="78" t="s">
        <v>82</v>
      </c>
      <c r="I13" s="78">
        <v>1301</v>
      </c>
      <c r="J13" s="78" t="s">
        <v>34</v>
      </c>
      <c r="K13" s="78" t="s">
        <v>34</v>
      </c>
      <c r="L13" s="78" t="s">
        <v>34</v>
      </c>
      <c r="M13" s="78" t="s">
        <v>34</v>
      </c>
      <c r="N13" s="29" t="e">
        <f>J13-I13</f>
        <v>#VALUE!</v>
      </c>
      <c r="O13" s="29" t="e">
        <f>J13-K13</f>
        <v>#VALUE!</v>
      </c>
      <c r="P13" s="29" t="e">
        <f>I13-K13</f>
        <v>#VALUE!</v>
      </c>
      <c r="U13" s="77" t="s">
        <v>73</v>
      </c>
      <c r="X13" s="77"/>
    </row>
    <row r="14" spans="1:24" x14ac:dyDescent="0.25">
      <c r="A14" s="82">
        <v>43019</v>
      </c>
      <c r="B14" s="83">
        <v>0.23124999999999998</v>
      </c>
      <c r="C14" s="78">
        <v>1</v>
      </c>
      <c r="D14" s="78">
        <v>500</v>
      </c>
      <c r="E14" s="78">
        <v>0.53761000000000003</v>
      </c>
      <c r="F14" s="78">
        <v>8.5779999999999994</v>
      </c>
      <c r="G14" s="78">
        <v>0.9</v>
      </c>
      <c r="U14" s="77" t="s">
        <v>74</v>
      </c>
      <c r="X14" s="77"/>
    </row>
    <row r="15" spans="1:24" x14ac:dyDescent="0.25">
      <c r="A15" s="82">
        <v>43019</v>
      </c>
      <c r="B15" s="83">
        <v>0.23611111111111113</v>
      </c>
      <c r="C15" s="78">
        <v>0.7</v>
      </c>
      <c r="D15" s="78">
        <v>600</v>
      </c>
      <c r="E15" s="78">
        <v>0.64512999999999998</v>
      </c>
      <c r="F15" s="78">
        <v>14.7</v>
      </c>
      <c r="G15" s="78">
        <v>1.08</v>
      </c>
      <c r="H15" s="78" t="s">
        <v>64</v>
      </c>
      <c r="I15" s="78">
        <v>1125</v>
      </c>
      <c r="J15" s="78">
        <v>1281</v>
      </c>
      <c r="K15" s="78">
        <v>1313</v>
      </c>
      <c r="L15" s="78">
        <v>154.69999999999999</v>
      </c>
      <c r="M15" s="78">
        <v>34.47</v>
      </c>
      <c r="N15" s="29">
        <f>J15-I15</f>
        <v>156</v>
      </c>
      <c r="O15" s="29">
        <f>J15-K15</f>
        <v>-32</v>
      </c>
      <c r="P15" s="29">
        <f>I15-K15</f>
        <v>-188</v>
      </c>
      <c r="U15" s="77" t="s">
        <v>75</v>
      </c>
      <c r="X15" s="77"/>
    </row>
    <row r="16" spans="1:24" x14ac:dyDescent="0.25">
      <c r="A16" s="82">
        <v>43019</v>
      </c>
      <c r="B16" s="83">
        <v>0.28055555555555556</v>
      </c>
      <c r="C16" s="78">
        <v>0.7</v>
      </c>
      <c r="D16" s="78">
        <v>650</v>
      </c>
      <c r="E16" s="78">
        <v>0.69889000000000001</v>
      </c>
      <c r="F16" s="78">
        <v>15.93</v>
      </c>
      <c r="G16" s="78">
        <v>1.17</v>
      </c>
      <c r="H16" s="78" t="s">
        <v>64</v>
      </c>
      <c r="I16" s="78">
        <v>1130</v>
      </c>
      <c r="J16" s="78">
        <v>1145</v>
      </c>
      <c r="K16" s="78">
        <v>1208</v>
      </c>
      <c r="L16" s="78">
        <v>1308</v>
      </c>
      <c r="M16" s="78">
        <v>78</v>
      </c>
      <c r="N16" s="29">
        <f>J16-I16</f>
        <v>15</v>
      </c>
      <c r="O16" s="29">
        <f>J16-K16</f>
        <v>-63</v>
      </c>
      <c r="P16" s="29">
        <f>I16-K16</f>
        <v>-78</v>
      </c>
      <c r="U16" s="77" t="s">
        <v>76</v>
      </c>
      <c r="X16" s="77"/>
    </row>
    <row r="17" spans="1:17" x14ac:dyDescent="0.25">
      <c r="A17" s="82">
        <v>43020</v>
      </c>
      <c r="B17" s="83">
        <v>0.51041666666666663</v>
      </c>
      <c r="C17" s="78">
        <v>1</v>
      </c>
      <c r="D17" s="78">
        <v>500</v>
      </c>
      <c r="E17" s="78">
        <v>0.53761000000000003</v>
      </c>
      <c r="F17" s="78">
        <v>8.58</v>
      </c>
      <c r="G17" s="78">
        <v>0.9</v>
      </c>
    </row>
    <row r="18" spans="1:17" x14ac:dyDescent="0.25">
      <c r="A18" s="82">
        <v>43020</v>
      </c>
      <c r="B18" s="83">
        <v>0.52430555555555558</v>
      </c>
      <c r="C18" s="78">
        <v>0.7</v>
      </c>
      <c r="D18" s="78">
        <v>700</v>
      </c>
      <c r="E18" s="78">
        <v>0.75265000000000004</v>
      </c>
      <c r="F18" s="78">
        <v>17.16</v>
      </c>
      <c r="G18" s="78">
        <v>1.26</v>
      </c>
      <c r="H18" s="78" t="s">
        <v>64</v>
      </c>
      <c r="I18" s="78">
        <v>1216</v>
      </c>
      <c r="J18" s="78">
        <v>1321</v>
      </c>
      <c r="K18" s="78">
        <v>1340</v>
      </c>
      <c r="L18" s="78">
        <v>875</v>
      </c>
      <c r="M18" s="78">
        <v>77</v>
      </c>
      <c r="N18" s="29">
        <f>J18-I18</f>
        <v>105</v>
      </c>
      <c r="O18" s="29">
        <f>J18-K18</f>
        <v>-19</v>
      </c>
      <c r="P18" s="29">
        <f>I18-K18</f>
        <v>-124</v>
      </c>
    </row>
    <row r="19" spans="1:17" x14ac:dyDescent="0.25">
      <c r="A19" s="82">
        <v>43020</v>
      </c>
      <c r="B19" s="83">
        <v>0.12708333333333333</v>
      </c>
      <c r="C19" s="78">
        <v>1</v>
      </c>
      <c r="D19" s="78">
        <v>500</v>
      </c>
      <c r="E19" s="78">
        <v>0.53761000000000003</v>
      </c>
      <c r="F19" s="78">
        <v>8.58</v>
      </c>
      <c r="G19" s="78">
        <v>0.9</v>
      </c>
    </row>
    <row r="20" spans="1:17" s="81" customFormat="1" x14ac:dyDescent="0.25">
      <c r="A20" s="82">
        <v>43020</v>
      </c>
      <c r="B20" s="84">
        <v>0.14166666666666666</v>
      </c>
      <c r="C20" s="80">
        <v>0.7</v>
      </c>
      <c r="D20" s="81">
        <v>900</v>
      </c>
      <c r="E20" s="81">
        <v>0.96769000000000005</v>
      </c>
      <c r="F20" s="81">
        <v>22.06</v>
      </c>
      <c r="G20" s="81">
        <v>1.62</v>
      </c>
      <c r="H20" s="81" t="s">
        <v>12</v>
      </c>
      <c r="I20" s="81">
        <v>1281</v>
      </c>
      <c r="J20" s="81">
        <v>1356</v>
      </c>
      <c r="K20" s="81">
        <v>815</v>
      </c>
      <c r="L20" s="81">
        <v>80</v>
      </c>
      <c r="M20" s="81">
        <v>28</v>
      </c>
      <c r="N20" s="29">
        <f>J20-I20</f>
        <v>75</v>
      </c>
      <c r="O20" s="29">
        <f>J20-K20</f>
        <v>541</v>
      </c>
      <c r="P20" s="29">
        <f>I20-K20</f>
        <v>466</v>
      </c>
      <c r="Q20" s="85" t="s">
        <v>49</v>
      </c>
    </row>
    <row r="21" spans="1:17" x14ac:dyDescent="0.25">
      <c r="A21" s="82">
        <v>43020</v>
      </c>
      <c r="B21" s="83">
        <v>0.18611111111111112</v>
      </c>
      <c r="C21" s="78">
        <v>0.7</v>
      </c>
      <c r="D21" s="78">
        <v>1000</v>
      </c>
      <c r="E21" s="78">
        <v>1.07521</v>
      </c>
      <c r="F21" s="78">
        <v>24.51</v>
      </c>
      <c r="G21" s="78">
        <v>1.8</v>
      </c>
      <c r="H21" s="78" t="s">
        <v>12</v>
      </c>
      <c r="I21" s="78">
        <v>1313</v>
      </c>
      <c r="J21" s="78">
        <v>1355</v>
      </c>
      <c r="K21" s="78">
        <v>750</v>
      </c>
      <c r="L21" s="78">
        <v>73</v>
      </c>
      <c r="M21" s="78">
        <v>27</v>
      </c>
      <c r="N21" s="29">
        <f>J21-I21</f>
        <v>42</v>
      </c>
      <c r="O21" s="29">
        <f>J21-K21</f>
        <v>605</v>
      </c>
      <c r="P21" s="29">
        <f>I21-K21</f>
        <v>563</v>
      </c>
      <c r="Q21" s="85" t="s">
        <v>49</v>
      </c>
    </row>
    <row r="22" spans="1:17" x14ac:dyDescent="0.25">
      <c r="A22" s="82">
        <v>43020</v>
      </c>
      <c r="B22" s="83">
        <v>0.20416666666666669</v>
      </c>
      <c r="C22" s="78">
        <v>0.7</v>
      </c>
      <c r="D22" s="78">
        <v>1100</v>
      </c>
      <c r="E22" s="78">
        <v>1.1827300000000001</v>
      </c>
      <c r="F22" s="78">
        <v>26.96</v>
      </c>
      <c r="G22" s="78">
        <v>1.98</v>
      </c>
      <c r="H22" s="78" t="s">
        <v>12</v>
      </c>
      <c r="I22" s="78">
        <v>1338</v>
      </c>
      <c r="J22" s="78">
        <v>1340</v>
      </c>
      <c r="K22" s="78">
        <v>690</v>
      </c>
      <c r="L22" s="78">
        <v>67</v>
      </c>
      <c r="M22" s="78">
        <v>27</v>
      </c>
      <c r="N22" s="29">
        <f>J22-I22</f>
        <v>2</v>
      </c>
      <c r="O22" s="29">
        <f>J22-K22</f>
        <v>650</v>
      </c>
      <c r="P22" s="29">
        <f>I22-K22</f>
        <v>648</v>
      </c>
      <c r="Q22" s="85" t="s">
        <v>49</v>
      </c>
    </row>
    <row r="23" spans="1:17" x14ac:dyDescent="0.25">
      <c r="A23" s="82">
        <v>43020</v>
      </c>
      <c r="B23" s="83">
        <v>0.22361111111111109</v>
      </c>
      <c r="C23" s="78">
        <v>0.7</v>
      </c>
      <c r="D23" s="78">
        <v>1300</v>
      </c>
      <c r="E23" s="78">
        <v>1.39777</v>
      </c>
      <c r="F23" s="78">
        <v>31.86</v>
      </c>
      <c r="G23" s="78">
        <v>2.34</v>
      </c>
      <c r="H23" s="78" t="s">
        <v>12</v>
      </c>
      <c r="I23" s="78">
        <v>1411</v>
      </c>
      <c r="J23" s="78">
        <v>985</v>
      </c>
      <c r="K23" s="78">
        <v>440</v>
      </c>
      <c r="L23" s="78">
        <v>52</v>
      </c>
      <c r="M23" s="78">
        <v>24</v>
      </c>
      <c r="N23" s="29">
        <f t="shared" ref="N23:N24" si="0">J23-I23</f>
        <v>-426</v>
      </c>
      <c r="O23" s="29">
        <f t="shared" ref="O23:O24" si="1">J23-K23</f>
        <v>545</v>
      </c>
      <c r="P23" s="29">
        <f t="shared" ref="P23:P24" si="2">I23-K23</f>
        <v>971</v>
      </c>
      <c r="Q23" s="85" t="s">
        <v>46</v>
      </c>
    </row>
    <row r="24" spans="1:17" x14ac:dyDescent="0.25">
      <c r="A24" s="82">
        <v>43020</v>
      </c>
      <c r="B24" s="83">
        <v>0.24583333333333335</v>
      </c>
      <c r="C24" s="78">
        <v>0.7</v>
      </c>
      <c r="D24" s="78">
        <v>1500</v>
      </c>
      <c r="E24" s="78">
        <v>1.6128199999999999</v>
      </c>
      <c r="F24" s="78">
        <v>36.76</v>
      </c>
      <c r="G24" s="78">
        <v>2.7</v>
      </c>
      <c r="H24" s="78" t="s">
        <v>84</v>
      </c>
      <c r="I24" s="78">
        <v>1541</v>
      </c>
      <c r="J24" s="78">
        <v>970</v>
      </c>
      <c r="K24" s="78">
        <v>420</v>
      </c>
      <c r="L24" s="78">
        <v>50</v>
      </c>
      <c r="M24" s="78">
        <v>24</v>
      </c>
      <c r="N24" s="29">
        <f t="shared" si="0"/>
        <v>-571</v>
      </c>
      <c r="O24" s="29">
        <f t="shared" si="1"/>
        <v>550</v>
      </c>
      <c r="P24" s="29">
        <f t="shared" si="2"/>
        <v>1121</v>
      </c>
      <c r="Q24" s="78" t="s">
        <v>85</v>
      </c>
    </row>
    <row r="25" spans="1:17" x14ac:dyDescent="0.25">
      <c r="A25" s="82"/>
    </row>
  </sheetData>
  <mergeCells count="1">
    <mergeCell ref="B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E3" sqref="E3"/>
    </sheetView>
  </sheetViews>
  <sheetFormatPr defaultColWidth="9.140625" defaultRowHeight="15" x14ac:dyDescent="0.25"/>
  <cols>
    <col min="1" max="1" width="28.28515625" style="1" bestFit="1" customWidth="1"/>
    <col min="2" max="2" width="8.7109375" style="1" bestFit="1" customWidth="1"/>
    <col min="3" max="3" width="22.85546875" style="1" bestFit="1" customWidth="1"/>
    <col min="4" max="4" width="12.42578125" style="1" bestFit="1" customWidth="1"/>
    <col min="5" max="5" width="17.42578125" style="1" bestFit="1" customWidth="1"/>
    <col min="6" max="6" width="14.28515625" style="1" bestFit="1" customWidth="1"/>
    <col min="7" max="7" width="14.140625" style="1" bestFit="1" customWidth="1"/>
    <col min="8" max="8" width="18.5703125" style="1" customWidth="1"/>
    <col min="9" max="9" width="22" style="1" bestFit="1" customWidth="1"/>
    <col min="10" max="10" width="21.42578125" style="1" bestFit="1" customWidth="1"/>
    <col min="11" max="11" width="30.140625" style="1" bestFit="1" customWidth="1"/>
    <col min="12" max="12" width="15.140625" style="1" bestFit="1" customWidth="1"/>
    <col min="13" max="13" width="13.85546875" style="1" bestFit="1" customWidth="1"/>
    <col min="14" max="14" width="14.7109375" style="1" bestFit="1" customWidth="1"/>
    <col min="15" max="15" width="14.42578125" style="1" bestFit="1" customWidth="1"/>
    <col min="16" max="16384" width="9.140625" style="1"/>
  </cols>
  <sheetData>
    <row r="1" spans="1:15" x14ac:dyDescent="0.25">
      <c r="A1" s="1" t="s">
        <v>59</v>
      </c>
      <c r="B1" s="23">
        <v>5.6704000000000003E-8</v>
      </c>
      <c r="C1" s="1" t="s">
        <v>56</v>
      </c>
      <c r="D1" s="1">
        <v>0.94</v>
      </c>
      <c r="E1" s="89" t="s">
        <v>57</v>
      </c>
      <c r="F1" s="89"/>
      <c r="G1" s="89"/>
    </row>
    <row r="2" spans="1:15" x14ac:dyDescent="0.25">
      <c r="A2" s="1" t="s">
        <v>55</v>
      </c>
      <c r="B2" s="1">
        <f>PI()*37/1000*50/1000</f>
        <v>5.8119464091411169E-3</v>
      </c>
      <c r="C2" s="1" t="s">
        <v>58</v>
      </c>
      <c r="D2" s="1">
        <v>0.45</v>
      </c>
      <c r="E2" s="89"/>
      <c r="F2" s="89"/>
      <c r="G2" s="89"/>
    </row>
    <row r="4" spans="1:15" x14ac:dyDescent="0.25">
      <c r="I4" s="29"/>
      <c r="J4" s="29"/>
    </row>
    <row r="5" spans="1:15" x14ac:dyDescent="0.25">
      <c r="I5" s="1">
        <f>MAX(I7:I1048576)</f>
        <v>1356</v>
      </c>
      <c r="J5" s="30"/>
      <c r="N5" s="27">
        <f>MAX(N7:N1048576)</f>
        <v>64.222518226089875</v>
      </c>
    </row>
    <row r="6" spans="1:15" x14ac:dyDescent="0.25">
      <c r="A6" s="3" t="s">
        <v>41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77</v>
      </c>
      <c r="G6" s="3" t="s">
        <v>78</v>
      </c>
      <c r="H6" s="3" t="s">
        <v>79</v>
      </c>
      <c r="I6" s="3" t="s">
        <v>51</v>
      </c>
      <c r="J6" s="3" t="s">
        <v>52</v>
      </c>
      <c r="K6" s="3" t="s">
        <v>38</v>
      </c>
      <c r="L6" s="3" t="s">
        <v>60</v>
      </c>
      <c r="M6" s="4" t="s">
        <v>62</v>
      </c>
      <c r="N6" s="4" t="s">
        <v>61</v>
      </c>
      <c r="O6" s="3" t="s">
        <v>5</v>
      </c>
    </row>
    <row r="7" spans="1:15" x14ac:dyDescent="0.25">
      <c r="A7" s="34">
        <v>200</v>
      </c>
      <c r="B7" s="28">
        <v>0.21504000000000001</v>
      </c>
      <c r="C7" s="28">
        <v>4.9000000000000004</v>
      </c>
      <c r="D7" s="28">
        <v>0.36</v>
      </c>
      <c r="E7" s="28" t="s">
        <v>15</v>
      </c>
      <c r="F7" s="28">
        <v>1110</v>
      </c>
      <c r="G7" s="28">
        <v>605</v>
      </c>
      <c r="H7" s="28">
        <v>372</v>
      </c>
      <c r="I7" s="1">
        <f t="shared" ref="I7:I17" si="0">MAX(G7:H7)</f>
        <v>605</v>
      </c>
      <c r="J7" s="1">
        <f t="shared" ref="J7:J17" si="1">AVERAGE(G7:H7)</f>
        <v>488.5</v>
      </c>
      <c r="L7" s="25">
        <f>$B$1*$D$1*$D$2*I7^4/1000*$B$2</f>
        <v>1.8676571850553055E-2</v>
      </c>
      <c r="M7" s="26">
        <f>L7/B7</f>
        <v>8.685161760859865E-2</v>
      </c>
      <c r="N7" s="54">
        <f>M7*100</f>
        <v>8.6851617608598648</v>
      </c>
    </row>
    <row r="8" spans="1:15" x14ac:dyDescent="0.25">
      <c r="A8" s="28">
        <v>300</v>
      </c>
      <c r="B8" s="28">
        <v>0.32256000000000001</v>
      </c>
      <c r="C8" s="28">
        <v>7.35</v>
      </c>
      <c r="D8" s="28">
        <v>0.54</v>
      </c>
      <c r="E8" s="28" t="s">
        <v>63</v>
      </c>
      <c r="F8" s="28">
        <v>1024</v>
      </c>
      <c r="G8" s="28">
        <v>1000</v>
      </c>
      <c r="H8" s="28">
        <v>1041</v>
      </c>
      <c r="I8" s="1">
        <f t="shared" si="0"/>
        <v>1041</v>
      </c>
      <c r="J8" s="1">
        <f t="shared" si="1"/>
        <v>1020.5</v>
      </c>
      <c r="L8" s="25">
        <f t="shared" ref="L8:L17" si="2">$B$1*$D$1*$D$2*I8^4/1000*$B$2</f>
        <v>0.16371127181087183</v>
      </c>
      <c r="M8" s="26">
        <f t="shared" ref="M8:M17" si="3">L8/B8</f>
        <v>0.5075374250089032</v>
      </c>
      <c r="N8" s="54">
        <f t="shared" ref="N8:N17" si="4">M8*100</f>
        <v>50.753742500890318</v>
      </c>
    </row>
    <row r="9" spans="1:15" s="55" customFormat="1" x14ac:dyDescent="0.25">
      <c r="A9" s="86">
        <v>500</v>
      </c>
      <c r="B9" s="86">
        <v>0.53761000000000003</v>
      </c>
      <c r="C9" s="86">
        <v>12.25</v>
      </c>
      <c r="D9" s="86">
        <v>0.9</v>
      </c>
      <c r="E9" s="86" t="s">
        <v>64</v>
      </c>
      <c r="F9" s="86">
        <v>1043</v>
      </c>
      <c r="G9" s="86">
        <v>1201</v>
      </c>
      <c r="H9" s="86">
        <v>1240</v>
      </c>
      <c r="I9" s="55">
        <f t="shared" si="0"/>
        <v>1240</v>
      </c>
      <c r="J9" s="55">
        <f t="shared" si="1"/>
        <v>1220.5</v>
      </c>
      <c r="L9" s="57">
        <f t="shared" si="2"/>
        <v>0.32958118051535223</v>
      </c>
      <c r="M9" s="58">
        <f t="shared" si="3"/>
        <v>0.61304882817535433</v>
      </c>
      <c r="N9" s="59">
        <f t="shared" si="4"/>
        <v>61.304882817535436</v>
      </c>
    </row>
    <row r="10" spans="1:15" s="55" customFormat="1" x14ac:dyDescent="0.25">
      <c r="A10" s="86">
        <v>600</v>
      </c>
      <c r="B10" s="86">
        <v>0.64512999999999998</v>
      </c>
      <c r="C10" s="86">
        <v>14.7</v>
      </c>
      <c r="D10" s="86">
        <v>1.08</v>
      </c>
      <c r="E10" s="86" t="s">
        <v>64</v>
      </c>
      <c r="F10" s="86">
        <v>1125</v>
      </c>
      <c r="G10" s="86">
        <v>1281</v>
      </c>
      <c r="H10" s="86">
        <v>1313</v>
      </c>
      <c r="I10" s="55">
        <f t="shared" si="0"/>
        <v>1313</v>
      </c>
      <c r="J10" s="55">
        <f t="shared" si="1"/>
        <v>1297</v>
      </c>
      <c r="L10" s="57">
        <f t="shared" si="2"/>
        <v>0.4143187318319736</v>
      </c>
      <c r="M10" s="58">
        <f t="shared" si="3"/>
        <v>0.64222518226089875</v>
      </c>
      <c r="N10" s="59">
        <f t="shared" si="4"/>
        <v>64.222518226089875</v>
      </c>
    </row>
    <row r="11" spans="1:15" s="55" customFormat="1" x14ac:dyDescent="0.25">
      <c r="A11" s="86">
        <v>650</v>
      </c>
      <c r="B11" s="86">
        <v>0.69889000000000001</v>
      </c>
      <c r="C11" s="86">
        <v>15.93</v>
      </c>
      <c r="D11" s="86">
        <v>1.17</v>
      </c>
      <c r="E11" s="86" t="s">
        <v>64</v>
      </c>
      <c r="F11" s="86">
        <v>1130</v>
      </c>
      <c r="G11" s="86">
        <v>1145</v>
      </c>
      <c r="H11" s="86">
        <v>1208</v>
      </c>
      <c r="I11" s="55">
        <f t="shared" si="0"/>
        <v>1208</v>
      </c>
      <c r="J11" s="55">
        <f t="shared" si="1"/>
        <v>1176.5</v>
      </c>
      <c r="L11" s="57">
        <f t="shared" si="2"/>
        <v>0.29685433918321452</v>
      </c>
      <c r="M11" s="58">
        <f t="shared" si="3"/>
        <v>0.42475116138908059</v>
      </c>
      <c r="N11" s="59">
        <f t="shared" si="4"/>
        <v>42.475116138908056</v>
      </c>
    </row>
    <row r="12" spans="1:15" s="55" customFormat="1" x14ac:dyDescent="0.25">
      <c r="A12" s="87">
        <v>700</v>
      </c>
      <c r="B12" s="86">
        <v>0.75265000000000004</v>
      </c>
      <c r="C12" s="86">
        <v>17.16</v>
      </c>
      <c r="D12" s="86">
        <v>1.26</v>
      </c>
      <c r="E12" s="86" t="s">
        <v>64</v>
      </c>
      <c r="F12" s="86">
        <v>1216</v>
      </c>
      <c r="G12" s="86">
        <v>1321</v>
      </c>
      <c r="H12" s="86">
        <v>1340</v>
      </c>
      <c r="I12" s="55">
        <f t="shared" si="0"/>
        <v>1340</v>
      </c>
      <c r="J12" s="55">
        <f t="shared" si="1"/>
        <v>1330.5</v>
      </c>
      <c r="L12" s="57">
        <f t="shared" si="2"/>
        <v>0.44946394342194879</v>
      </c>
      <c r="M12" s="58">
        <f t="shared" si="3"/>
        <v>0.59717523871912415</v>
      </c>
      <c r="N12" s="59">
        <f t="shared" si="4"/>
        <v>59.717523871912412</v>
      </c>
    </row>
    <row r="13" spans="1:15" s="88" customFormat="1" x14ac:dyDescent="0.25">
      <c r="A13" s="88">
        <v>900</v>
      </c>
      <c r="B13" s="88">
        <v>0.96769000000000005</v>
      </c>
      <c r="C13" s="88">
        <v>22.06</v>
      </c>
      <c r="D13" s="88">
        <v>1.62</v>
      </c>
      <c r="E13" s="88" t="s">
        <v>12</v>
      </c>
      <c r="F13" s="88">
        <v>1281</v>
      </c>
      <c r="G13" s="88">
        <v>1356</v>
      </c>
      <c r="H13" s="88">
        <v>815</v>
      </c>
      <c r="I13" s="88">
        <f t="shared" si="0"/>
        <v>1356</v>
      </c>
      <c r="J13" s="88">
        <f t="shared" si="1"/>
        <v>1085.5</v>
      </c>
      <c r="L13" s="57">
        <f t="shared" si="2"/>
        <v>0.47131843013658786</v>
      </c>
      <c r="M13" s="58">
        <f t="shared" si="3"/>
        <v>0.48705518310263396</v>
      </c>
      <c r="N13" s="59">
        <f t="shared" si="4"/>
        <v>48.705518310263393</v>
      </c>
      <c r="O13" s="88" t="s">
        <v>49</v>
      </c>
    </row>
    <row r="14" spans="1:15" s="55" customFormat="1" x14ac:dyDescent="0.25">
      <c r="A14" s="86">
        <v>1000</v>
      </c>
      <c r="B14" s="86">
        <v>1.07521</v>
      </c>
      <c r="C14" s="86">
        <v>24.51</v>
      </c>
      <c r="D14" s="86">
        <v>1.8</v>
      </c>
      <c r="E14" s="86" t="s">
        <v>12</v>
      </c>
      <c r="F14" s="86">
        <v>1313</v>
      </c>
      <c r="G14" s="86">
        <v>1355</v>
      </c>
      <c r="H14" s="86">
        <v>750</v>
      </c>
      <c r="I14" s="55">
        <f t="shared" si="0"/>
        <v>1355</v>
      </c>
      <c r="J14" s="55">
        <f t="shared" si="1"/>
        <v>1052.5</v>
      </c>
      <c r="L14" s="57">
        <f t="shared" si="2"/>
        <v>0.4699296474921279</v>
      </c>
      <c r="M14" s="58">
        <f t="shared" si="3"/>
        <v>0.43705847926649483</v>
      </c>
      <c r="N14" s="59">
        <f t="shared" si="4"/>
        <v>43.705847926649483</v>
      </c>
      <c r="O14" s="88" t="s">
        <v>49</v>
      </c>
    </row>
    <row r="15" spans="1:15" s="55" customFormat="1" x14ac:dyDescent="0.25">
      <c r="A15" s="86">
        <v>1100</v>
      </c>
      <c r="B15" s="86">
        <v>1.1827300000000001</v>
      </c>
      <c r="C15" s="86">
        <v>26.96</v>
      </c>
      <c r="D15" s="86">
        <v>1.98</v>
      </c>
      <c r="E15" s="86" t="s">
        <v>12</v>
      </c>
      <c r="F15" s="86">
        <v>1338</v>
      </c>
      <c r="G15" s="86">
        <v>1340</v>
      </c>
      <c r="H15" s="86">
        <v>690</v>
      </c>
      <c r="I15" s="55">
        <f t="shared" si="0"/>
        <v>1340</v>
      </c>
      <c r="J15" s="55">
        <f t="shared" si="1"/>
        <v>1015</v>
      </c>
      <c r="L15" s="57">
        <f t="shared" si="2"/>
        <v>0.44946394342194879</v>
      </c>
      <c r="M15" s="58">
        <f t="shared" si="3"/>
        <v>0.38002244250331757</v>
      </c>
      <c r="N15" s="59">
        <f t="shared" si="4"/>
        <v>38.002244250331756</v>
      </c>
      <c r="O15" s="88" t="s">
        <v>49</v>
      </c>
    </row>
    <row r="16" spans="1:15" x14ac:dyDescent="0.25">
      <c r="A16" s="28">
        <v>1300</v>
      </c>
      <c r="B16" s="28">
        <v>1.39777</v>
      </c>
      <c r="C16" s="28">
        <v>31.86</v>
      </c>
      <c r="D16" s="28">
        <v>2.34</v>
      </c>
      <c r="E16" s="28" t="s">
        <v>12</v>
      </c>
      <c r="F16" s="28">
        <v>1411</v>
      </c>
      <c r="G16" s="28">
        <v>985</v>
      </c>
      <c r="H16" s="28">
        <v>440</v>
      </c>
      <c r="I16" s="1">
        <f t="shared" si="0"/>
        <v>985</v>
      </c>
      <c r="J16" s="1">
        <f t="shared" si="1"/>
        <v>712.5</v>
      </c>
      <c r="L16" s="25">
        <f t="shared" si="2"/>
        <v>0.13122621011106761</v>
      </c>
      <c r="M16" s="26">
        <f t="shared" si="3"/>
        <v>9.3882548710494299E-2</v>
      </c>
      <c r="N16" s="54">
        <f t="shared" si="4"/>
        <v>9.3882548710494298</v>
      </c>
      <c r="O16" s="31" t="s">
        <v>46</v>
      </c>
    </row>
    <row r="17" spans="1:15" x14ac:dyDescent="0.25">
      <c r="A17" s="34">
        <v>1500</v>
      </c>
      <c r="B17" s="28">
        <v>1.6128199999999999</v>
      </c>
      <c r="C17" s="28">
        <v>36.76</v>
      </c>
      <c r="D17" s="28">
        <v>2.7</v>
      </c>
      <c r="E17" s="28" t="s">
        <v>84</v>
      </c>
      <c r="F17" s="28">
        <v>1541</v>
      </c>
      <c r="G17" s="28">
        <v>970</v>
      </c>
      <c r="H17" s="28">
        <v>420</v>
      </c>
      <c r="I17" s="1">
        <f t="shared" si="0"/>
        <v>970</v>
      </c>
      <c r="J17" s="1">
        <f t="shared" si="1"/>
        <v>695</v>
      </c>
      <c r="L17" s="25">
        <f t="shared" si="2"/>
        <v>0.12341348077660856</v>
      </c>
      <c r="M17" s="26">
        <f t="shared" si="3"/>
        <v>7.6520306529314228E-2</v>
      </c>
      <c r="N17" s="54">
        <f t="shared" si="4"/>
        <v>7.6520306529314226</v>
      </c>
      <c r="O17" s="28" t="s">
        <v>85</v>
      </c>
    </row>
    <row r="18" spans="1:15" x14ac:dyDescent="0.25">
      <c r="A18" s="19"/>
      <c r="B18" s="8"/>
      <c r="L18" s="25"/>
      <c r="M18" s="26"/>
      <c r="N18" s="27"/>
    </row>
    <row r="20" spans="1:15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O20" s="31"/>
    </row>
    <row r="21" spans="1:1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O21" s="31"/>
    </row>
    <row r="22" spans="1:1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O22" s="31"/>
    </row>
    <row r="23" spans="1:1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O23" s="31"/>
    </row>
    <row r="24" spans="1:1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O24" s="28"/>
    </row>
  </sheetData>
  <sortState ref="A7:O20">
    <sortCondition ref="A7:A20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C6" sqref="C6"/>
    </sheetView>
  </sheetViews>
  <sheetFormatPr defaultColWidth="9.140625" defaultRowHeight="15" x14ac:dyDescent="0.25"/>
  <cols>
    <col min="1" max="1" width="10.7109375" style="1" bestFit="1" customWidth="1"/>
    <col min="2" max="2" width="5.85546875" style="1" bestFit="1" customWidth="1"/>
    <col min="3" max="3" width="4.5703125" style="1" bestFit="1" customWidth="1"/>
    <col min="4" max="4" width="26.85546875" style="1" bestFit="1" customWidth="1"/>
    <col min="5" max="5" width="8.7109375" style="1" bestFit="1" customWidth="1"/>
    <col min="6" max="6" width="11.140625" style="1" bestFit="1" customWidth="1"/>
    <col min="7" max="7" width="12.42578125" style="1" bestFit="1" customWidth="1"/>
    <col min="8" max="8" width="13.7109375" style="1" bestFit="1" customWidth="1"/>
    <col min="9" max="9" width="15.140625" style="1" bestFit="1" customWidth="1"/>
    <col min="10" max="11" width="15" style="1" bestFit="1" customWidth="1"/>
    <col min="12" max="12" width="16.140625" style="1" bestFit="1" customWidth="1"/>
    <col min="13" max="13" width="16.28515625" style="1" bestFit="1" customWidth="1"/>
    <col min="14" max="14" width="27.140625" style="1" bestFit="1" customWidth="1"/>
    <col min="15" max="15" width="19.28515625" style="1" bestFit="1" customWidth="1"/>
    <col min="16" max="16" width="7.85546875" style="1" bestFit="1" customWidth="1"/>
    <col min="17" max="19" width="14.42578125" style="1" bestFit="1" customWidth="1"/>
    <col min="20" max="20" width="30.140625" style="1" bestFit="1" customWidth="1"/>
    <col min="21" max="21" width="89.28515625" style="24" bestFit="1" customWidth="1"/>
    <col min="22" max="22" width="14.42578125" style="1" bestFit="1" customWidth="1"/>
    <col min="23" max="23" width="30.140625" style="1" bestFit="1" customWidth="1"/>
    <col min="24" max="24" width="11" style="1" bestFit="1" customWidth="1"/>
    <col min="25" max="16384" width="9.140625" style="1"/>
  </cols>
  <sheetData>
    <row r="1" spans="1:21" s="22" customFormat="1" x14ac:dyDescent="0.25">
      <c r="A1" s="22" t="s">
        <v>11</v>
      </c>
      <c r="B1" s="60" t="s">
        <v>10</v>
      </c>
      <c r="C1" s="60"/>
      <c r="D1" s="60"/>
      <c r="E1" s="60"/>
      <c r="F1" s="60"/>
      <c r="G1" s="60"/>
      <c r="H1" s="60"/>
      <c r="I1" s="60"/>
      <c r="U1" s="24"/>
    </row>
    <row r="3" spans="1:21" x14ac:dyDescent="0.25">
      <c r="N3" s="1" t="s">
        <v>48</v>
      </c>
      <c r="O3" s="1" t="s">
        <v>50</v>
      </c>
    </row>
    <row r="4" spans="1:21" s="3" customFormat="1" x14ac:dyDescent="0.25">
      <c r="A4" s="2" t="s">
        <v>14</v>
      </c>
      <c r="B4" s="2" t="s">
        <v>13</v>
      </c>
      <c r="C4" s="2" t="s">
        <v>0</v>
      </c>
      <c r="D4" s="3" t="s">
        <v>41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77</v>
      </c>
      <c r="J4" s="3" t="s">
        <v>78</v>
      </c>
      <c r="K4" s="3" t="s">
        <v>79</v>
      </c>
      <c r="L4" s="3" t="s">
        <v>80</v>
      </c>
      <c r="M4" s="3" t="s">
        <v>81</v>
      </c>
      <c r="N4" s="3" t="s">
        <v>44</v>
      </c>
      <c r="O4" s="3" t="s">
        <v>45</v>
      </c>
      <c r="P4" s="3" t="s">
        <v>47</v>
      </c>
      <c r="Q4" s="3" t="s">
        <v>5</v>
      </c>
      <c r="R4" s="3" t="s">
        <v>39</v>
      </c>
      <c r="S4" s="3" t="s">
        <v>40</v>
      </c>
      <c r="T4" s="3" t="s">
        <v>38</v>
      </c>
      <c r="U4" s="32" t="s">
        <v>16</v>
      </c>
    </row>
    <row r="5" spans="1:21" x14ac:dyDescent="0.25">
      <c r="A5" s="6">
        <v>43021</v>
      </c>
      <c r="B5" s="5">
        <v>0.12569444444444444</v>
      </c>
      <c r="C5" s="1">
        <v>1</v>
      </c>
      <c r="D5" s="1">
        <v>500</v>
      </c>
      <c r="E5" s="1">
        <v>0.53761000000000003</v>
      </c>
      <c r="F5" s="1">
        <v>8.58</v>
      </c>
      <c r="G5" s="1">
        <v>0.9</v>
      </c>
      <c r="U5" s="33" t="s">
        <v>86</v>
      </c>
    </row>
    <row r="6" spans="1:21" ht="25.5" x14ac:dyDescent="0.25">
      <c r="A6" s="6">
        <v>43021</v>
      </c>
      <c r="B6" s="5">
        <v>0.13472222222222222</v>
      </c>
      <c r="C6" s="1">
        <v>0.7</v>
      </c>
      <c r="D6" s="1">
        <v>700</v>
      </c>
      <c r="E6" s="1">
        <v>0.75265000000000004</v>
      </c>
      <c r="F6" s="1">
        <v>17.16</v>
      </c>
      <c r="G6" s="1">
        <v>1.26</v>
      </c>
      <c r="H6" s="1" t="s">
        <v>12</v>
      </c>
      <c r="I6" s="1">
        <v>1063</v>
      </c>
      <c r="J6" s="1">
        <v>1245</v>
      </c>
      <c r="K6" s="1">
        <v>1356</v>
      </c>
      <c r="L6" s="1">
        <v>140</v>
      </c>
      <c r="M6" s="1">
        <v>30</v>
      </c>
      <c r="N6" s="1">
        <f>J6-I6</f>
        <v>182</v>
      </c>
      <c r="O6" s="1">
        <f>J6-K6</f>
        <v>-111</v>
      </c>
      <c r="P6" s="1">
        <f>I6-K6</f>
        <v>-293</v>
      </c>
      <c r="Q6" s="31" t="s">
        <v>83</v>
      </c>
      <c r="U6" s="33" t="s">
        <v>87</v>
      </c>
    </row>
    <row r="7" spans="1:21" x14ac:dyDescent="0.25">
      <c r="A7" s="6">
        <v>43021</v>
      </c>
      <c r="B7" s="5">
        <v>0.1875</v>
      </c>
      <c r="C7" s="1">
        <v>0.7</v>
      </c>
      <c r="D7" s="1">
        <v>500</v>
      </c>
      <c r="E7" s="1">
        <v>0.53761000000000003</v>
      </c>
      <c r="F7" s="1">
        <v>12.25</v>
      </c>
      <c r="G7" s="1">
        <v>0.9</v>
      </c>
      <c r="H7" s="1" t="s">
        <v>64</v>
      </c>
      <c r="I7" s="1">
        <v>1000</v>
      </c>
      <c r="J7" s="1">
        <v>1100</v>
      </c>
      <c r="K7" s="1">
        <v>1190</v>
      </c>
      <c r="L7" s="1">
        <v>217</v>
      </c>
      <c r="M7" s="1">
        <v>36</v>
      </c>
      <c r="N7" s="1" t="s">
        <v>34</v>
      </c>
      <c r="U7" s="33" t="s">
        <v>88</v>
      </c>
    </row>
    <row r="8" spans="1:21" ht="25.5" x14ac:dyDescent="0.25">
      <c r="A8" s="6">
        <v>43021</v>
      </c>
      <c r="B8" s="5">
        <v>0.19444444444444445</v>
      </c>
      <c r="C8" s="1">
        <v>0.7</v>
      </c>
      <c r="D8" s="1">
        <v>1300</v>
      </c>
      <c r="E8" s="1">
        <v>1.39777</v>
      </c>
      <c r="F8" s="1">
        <v>31.87</v>
      </c>
      <c r="G8" s="1">
        <v>2.34</v>
      </c>
      <c r="H8" s="1" t="s">
        <v>66</v>
      </c>
      <c r="I8" s="1">
        <v>1373</v>
      </c>
      <c r="J8" s="1">
        <v>1480</v>
      </c>
      <c r="K8" s="1">
        <v>1538</v>
      </c>
      <c r="L8" s="1">
        <v>313</v>
      </c>
      <c r="M8" s="1">
        <v>40</v>
      </c>
      <c r="N8" s="1">
        <f>J8-I8</f>
        <v>107</v>
      </c>
      <c r="O8" s="1">
        <f>J8-K8</f>
        <v>-58</v>
      </c>
      <c r="P8" s="1">
        <f>I8-K8</f>
        <v>-165</v>
      </c>
      <c r="Q8" s="1" t="s">
        <v>46</v>
      </c>
      <c r="U8" s="33" t="s">
        <v>89</v>
      </c>
    </row>
    <row r="9" spans="1:21" x14ac:dyDescent="0.25">
      <c r="A9" s="6">
        <v>43021</v>
      </c>
      <c r="B9" s="5">
        <v>0.20694444444444446</v>
      </c>
      <c r="C9" s="1">
        <v>0.7</v>
      </c>
      <c r="D9" s="1">
        <v>1000</v>
      </c>
      <c r="E9" s="1">
        <v>1.07521</v>
      </c>
      <c r="F9" s="1">
        <v>24.51</v>
      </c>
      <c r="G9" s="1">
        <v>1.8</v>
      </c>
      <c r="H9" s="1" t="s">
        <v>12</v>
      </c>
      <c r="I9" s="1">
        <v>1285</v>
      </c>
      <c r="J9" s="1">
        <v>1356</v>
      </c>
      <c r="K9" s="1">
        <v>745</v>
      </c>
      <c r="L9" s="1">
        <v>65</v>
      </c>
      <c r="M9" s="1">
        <v>25</v>
      </c>
      <c r="N9" s="1">
        <f>J9-I9</f>
        <v>71</v>
      </c>
      <c r="O9" s="1">
        <f>J9-K9</f>
        <v>611</v>
      </c>
      <c r="P9" s="1">
        <f>I9-K9</f>
        <v>540</v>
      </c>
      <c r="Q9" s="31" t="s">
        <v>49</v>
      </c>
      <c r="U9" s="33" t="s">
        <v>90</v>
      </c>
    </row>
    <row r="10" spans="1:21" x14ac:dyDescent="0.25">
      <c r="A10" s="6">
        <v>43021</v>
      </c>
      <c r="B10" s="5">
        <v>0.21944444444444444</v>
      </c>
      <c r="C10" s="1">
        <v>0.7</v>
      </c>
      <c r="D10" s="1">
        <v>800</v>
      </c>
      <c r="E10" s="1">
        <v>0.86016999999999999</v>
      </c>
      <c r="F10" s="1">
        <v>19.61</v>
      </c>
      <c r="G10" s="1">
        <v>1.44</v>
      </c>
      <c r="H10" s="1" t="s">
        <v>12</v>
      </c>
      <c r="I10" s="1">
        <v>1100</v>
      </c>
      <c r="J10" s="1">
        <v>1300</v>
      </c>
      <c r="K10" s="1">
        <v>1370</v>
      </c>
      <c r="L10" s="1">
        <v>115</v>
      </c>
      <c r="M10" s="1">
        <v>28</v>
      </c>
      <c r="N10" s="1">
        <f>J10-I10</f>
        <v>200</v>
      </c>
      <c r="O10" s="1">
        <f>J10-K10</f>
        <v>-70</v>
      </c>
      <c r="P10" s="1">
        <f>I10-K10</f>
        <v>-270</v>
      </c>
      <c r="Q10" s="31" t="s">
        <v>83</v>
      </c>
      <c r="U10" s="33" t="s">
        <v>91</v>
      </c>
    </row>
    <row r="11" spans="1:21" x14ac:dyDescent="0.25">
      <c r="A11" s="6">
        <v>43021</v>
      </c>
      <c r="B11" s="5">
        <v>0.23611111111111113</v>
      </c>
      <c r="C11" s="1">
        <v>0.7</v>
      </c>
      <c r="D11" s="1">
        <v>900</v>
      </c>
      <c r="E11" s="1">
        <v>0.96769000000000005</v>
      </c>
      <c r="F11" s="1">
        <v>22.06</v>
      </c>
      <c r="G11" s="1">
        <v>1.62</v>
      </c>
      <c r="H11" s="1" t="s">
        <v>12</v>
      </c>
      <c r="I11" s="1">
        <v>1142</v>
      </c>
      <c r="J11" s="1">
        <v>1324</v>
      </c>
      <c r="K11" s="1">
        <v>1368</v>
      </c>
      <c r="L11" s="1">
        <v>112</v>
      </c>
      <c r="M11" s="1">
        <v>28</v>
      </c>
      <c r="N11" s="1">
        <f>J11-I11</f>
        <v>182</v>
      </c>
      <c r="O11" s="1">
        <f>J11-K11</f>
        <v>-44</v>
      </c>
      <c r="P11" s="1">
        <f>I11-K11</f>
        <v>-226</v>
      </c>
      <c r="Q11" s="31" t="s">
        <v>83</v>
      </c>
      <c r="U11" s="33" t="s">
        <v>92</v>
      </c>
    </row>
    <row r="12" spans="1:21" x14ac:dyDescent="0.25">
      <c r="A12" s="6">
        <v>43021</v>
      </c>
      <c r="B12" s="5">
        <v>0.24652777777777779</v>
      </c>
      <c r="C12" s="1">
        <v>0.7</v>
      </c>
      <c r="D12" s="1">
        <v>1100</v>
      </c>
      <c r="E12" s="1">
        <v>1.1827300000000001</v>
      </c>
      <c r="F12" s="1">
        <v>26.96</v>
      </c>
      <c r="G12" s="1">
        <v>1.98</v>
      </c>
      <c r="H12" s="1" t="s">
        <v>12</v>
      </c>
      <c r="I12" s="1">
        <v>1267</v>
      </c>
      <c r="J12" s="1">
        <v>1417</v>
      </c>
      <c r="K12" s="1">
        <v>1000</v>
      </c>
      <c r="L12" s="1">
        <v>80</v>
      </c>
      <c r="M12" s="1">
        <v>26</v>
      </c>
      <c r="N12" s="1">
        <f>J12-I12</f>
        <v>150</v>
      </c>
      <c r="O12" s="1">
        <f>J12-K12</f>
        <v>417</v>
      </c>
      <c r="P12" s="1">
        <f>I12-K12</f>
        <v>267</v>
      </c>
      <c r="Q12" s="31" t="s">
        <v>49</v>
      </c>
      <c r="U12" s="33" t="s">
        <v>93</v>
      </c>
    </row>
    <row r="13" spans="1:21" x14ac:dyDescent="0.25">
      <c r="A13" s="6">
        <v>43021</v>
      </c>
      <c r="B13" s="5">
        <v>0.26319444444444445</v>
      </c>
      <c r="C13" s="1" t="s">
        <v>65</v>
      </c>
      <c r="F13" s="1" t="s">
        <v>65</v>
      </c>
      <c r="G13" s="1" t="s">
        <v>65</v>
      </c>
      <c r="H13" s="1" t="s">
        <v>65</v>
      </c>
      <c r="U13" s="33" t="s">
        <v>94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J1" workbookViewId="0">
      <selection activeCell="J8" sqref="A8:XFD13"/>
    </sheetView>
  </sheetViews>
  <sheetFormatPr defaultColWidth="9.140625" defaultRowHeight="15" x14ac:dyDescent="0.25"/>
  <cols>
    <col min="1" max="1" width="28.28515625" style="1" bestFit="1" customWidth="1"/>
    <col min="2" max="2" width="8.7109375" style="1" bestFit="1" customWidth="1"/>
    <col min="3" max="3" width="22.85546875" style="1" bestFit="1" customWidth="1"/>
    <col min="4" max="4" width="12.42578125" style="1" bestFit="1" customWidth="1"/>
    <col min="5" max="5" width="17.42578125" style="1" bestFit="1" customWidth="1"/>
    <col min="6" max="6" width="14.28515625" style="1" bestFit="1" customWidth="1"/>
    <col min="7" max="7" width="14.140625" style="1" bestFit="1" customWidth="1"/>
    <col min="8" max="8" width="18.5703125" style="1" customWidth="1"/>
    <col min="9" max="9" width="22" style="1" bestFit="1" customWidth="1"/>
    <col min="10" max="10" width="21.42578125" style="1" bestFit="1" customWidth="1"/>
    <col min="11" max="11" width="30.140625" style="1" bestFit="1" customWidth="1"/>
    <col min="12" max="12" width="15.140625" style="1" bestFit="1" customWidth="1"/>
    <col min="13" max="13" width="13.85546875" style="1" bestFit="1" customWidth="1"/>
    <col min="14" max="14" width="14.7109375" style="1" bestFit="1" customWidth="1"/>
    <col min="15" max="15" width="14.42578125" style="1" bestFit="1" customWidth="1"/>
    <col min="16" max="16384" width="9.140625" style="1"/>
  </cols>
  <sheetData>
    <row r="1" spans="1:15" x14ac:dyDescent="0.25">
      <c r="A1" s="1" t="s">
        <v>59</v>
      </c>
      <c r="B1" s="23">
        <v>5.6704000000000003E-8</v>
      </c>
      <c r="C1" s="1" t="s">
        <v>56</v>
      </c>
      <c r="D1" s="1">
        <v>0.94</v>
      </c>
      <c r="E1" s="60" t="s">
        <v>57</v>
      </c>
      <c r="F1" s="60"/>
      <c r="G1" s="60"/>
    </row>
    <row r="2" spans="1:15" x14ac:dyDescent="0.25">
      <c r="A2" s="1" t="s">
        <v>55</v>
      </c>
      <c r="B2" s="1">
        <f>PI()*37/1000*50/1000</f>
        <v>5.8119464091411169E-3</v>
      </c>
      <c r="C2" s="1" t="s">
        <v>58</v>
      </c>
      <c r="D2" s="1">
        <v>0.45</v>
      </c>
      <c r="E2" s="60"/>
      <c r="F2" s="60"/>
      <c r="G2" s="60"/>
    </row>
    <row r="4" spans="1:15" x14ac:dyDescent="0.25">
      <c r="I4" s="29"/>
      <c r="J4" s="29"/>
    </row>
    <row r="5" spans="1:15" x14ac:dyDescent="0.25">
      <c r="I5" s="1">
        <f>MAX(I7:I1048576)</f>
        <v>1538</v>
      </c>
      <c r="J5" s="30"/>
      <c r="N5" s="27">
        <f>MAX(N7:N1048576)</f>
        <v>62.621195793076176</v>
      </c>
    </row>
    <row r="6" spans="1:15" x14ac:dyDescent="0.25">
      <c r="A6" s="3" t="s">
        <v>41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77</v>
      </c>
      <c r="G6" s="3" t="s">
        <v>78</v>
      </c>
      <c r="H6" s="3" t="s">
        <v>79</v>
      </c>
      <c r="I6" s="3" t="s">
        <v>51</v>
      </c>
      <c r="J6" s="3" t="s">
        <v>52</v>
      </c>
      <c r="K6" s="3" t="s">
        <v>38</v>
      </c>
      <c r="L6" s="3" t="s">
        <v>60</v>
      </c>
      <c r="M6" s="4" t="s">
        <v>62</v>
      </c>
      <c r="N6" s="4" t="s">
        <v>61</v>
      </c>
      <c r="O6" s="4" t="s">
        <v>5</v>
      </c>
    </row>
    <row r="7" spans="1:15" x14ac:dyDescent="0.25">
      <c r="A7" s="1">
        <v>500</v>
      </c>
      <c r="B7" s="1">
        <v>0.53761000000000003</v>
      </c>
      <c r="C7" s="1">
        <v>12.25</v>
      </c>
      <c r="D7" s="1">
        <v>0.9</v>
      </c>
      <c r="E7" s="1" t="s">
        <v>64</v>
      </c>
      <c r="F7" s="1">
        <v>1000</v>
      </c>
      <c r="G7" s="1">
        <v>1100</v>
      </c>
      <c r="H7" s="1">
        <v>1190</v>
      </c>
      <c r="I7" s="1">
        <f t="shared" ref="I7:I13" si="0">MAX(G7:H7)</f>
        <v>1190</v>
      </c>
      <c r="J7" s="1">
        <f t="shared" ref="J7:J13" si="1">AVERAGE(G7:H7)</f>
        <v>1145</v>
      </c>
      <c r="L7" s="25">
        <f t="shared" ref="L7:L13" si="2">$B$1*$D$1*$D$2*I7^4/1000*$B$2</f>
        <v>0.27955258333557959</v>
      </c>
      <c r="M7" s="26">
        <f t="shared" ref="M7:M13" si="3">L7/B7</f>
        <v>0.5199914126143107</v>
      </c>
      <c r="N7" s="54">
        <f t="shared" ref="N7:N13" si="4">M7*100</f>
        <v>51.99914126143107</v>
      </c>
    </row>
    <row r="8" spans="1:15" s="55" customFormat="1" x14ac:dyDescent="0.25">
      <c r="A8" s="55">
        <v>700</v>
      </c>
      <c r="B8" s="55">
        <v>0.75265000000000004</v>
      </c>
      <c r="C8" s="55">
        <v>17.16</v>
      </c>
      <c r="D8" s="55">
        <v>1.26</v>
      </c>
      <c r="E8" s="55" t="s">
        <v>12</v>
      </c>
      <c r="F8" s="55">
        <v>1063</v>
      </c>
      <c r="G8" s="55">
        <v>1245</v>
      </c>
      <c r="H8" s="55">
        <v>1356</v>
      </c>
      <c r="I8" s="55">
        <f t="shared" si="0"/>
        <v>1356</v>
      </c>
      <c r="J8" s="55">
        <f t="shared" si="1"/>
        <v>1300.5</v>
      </c>
      <c r="L8" s="57">
        <f t="shared" si="2"/>
        <v>0.47131843013658786</v>
      </c>
      <c r="M8" s="58">
        <f t="shared" si="3"/>
        <v>0.62621195793076179</v>
      </c>
      <c r="N8" s="59">
        <f t="shared" si="4"/>
        <v>62.621195793076176</v>
      </c>
      <c r="O8" s="88" t="s">
        <v>83</v>
      </c>
    </row>
    <row r="9" spans="1:15" s="55" customFormat="1" x14ac:dyDescent="0.25">
      <c r="A9" s="55">
        <v>800</v>
      </c>
      <c r="B9" s="55">
        <v>0.86016999999999999</v>
      </c>
      <c r="C9" s="55">
        <v>19.61</v>
      </c>
      <c r="D9" s="55">
        <v>1.44</v>
      </c>
      <c r="E9" s="55" t="s">
        <v>12</v>
      </c>
      <c r="F9" s="55">
        <v>1100</v>
      </c>
      <c r="G9" s="55">
        <v>1300</v>
      </c>
      <c r="H9" s="55">
        <v>1370</v>
      </c>
      <c r="I9" s="55">
        <f t="shared" si="0"/>
        <v>1370</v>
      </c>
      <c r="J9" s="55">
        <f t="shared" si="1"/>
        <v>1335</v>
      </c>
      <c r="L9" s="57">
        <f t="shared" si="2"/>
        <v>0.49108642927808649</v>
      </c>
      <c r="M9" s="58">
        <f t="shared" si="3"/>
        <v>0.57091787585952369</v>
      </c>
      <c r="N9" s="59">
        <f t="shared" si="4"/>
        <v>57.091787585952368</v>
      </c>
      <c r="O9" s="88" t="s">
        <v>83</v>
      </c>
    </row>
    <row r="10" spans="1:15" s="55" customFormat="1" x14ac:dyDescent="0.25">
      <c r="A10" s="55">
        <v>900</v>
      </c>
      <c r="B10" s="55">
        <v>0.96769000000000005</v>
      </c>
      <c r="C10" s="55">
        <v>22.06</v>
      </c>
      <c r="D10" s="55">
        <v>1.62</v>
      </c>
      <c r="E10" s="55" t="s">
        <v>12</v>
      </c>
      <c r="F10" s="55">
        <v>1142</v>
      </c>
      <c r="G10" s="55">
        <v>1324</v>
      </c>
      <c r="H10" s="55">
        <v>1368</v>
      </c>
      <c r="I10" s="55">
        <f t="shared" si="0"/>
        <v>1368</v>
      </c>
      <c r="J10" s="55">
        <f t="shared" si="1"/>
        <v>1346</v>
      </c>
      <c r="K10" s="88"/>
      <c r="L10" s="57">
        <f t="shared" si="2"/>
        <v>0.48822504473067807</v>
      </c>
      <c r="M10" s="58">
        <f t="shared" si="3"/>
        <v>0.50452628913255071</v>
      </c>
      <c r="N10" s="59">
        <f t="shared" si="4"/>
        <v>50.452628913255069</v>
      </c>
      <c r="O10" s="88" t="s">
        <v>83</v>
      </c>
    </row>
    <row r="11" spans="1:15" s="55" customFormat="1" x14ac:dyDescent="0.25">
      <c r="A11" s="55">
        <v>1000</v>
      </c>
      <c r="B11" s="55">
        <v>1.07521</v>
      </c>
      <c r="C11" s="55">
        <v>24.51</v>
      </c>
      <c r="D11" s="55">
        <v>1.8</v>
      </c>
      <c r="E11" s="55" t="s">
        <v>12</v>
      </c>
      <c r="F11" s="55">
        <v>1285</v>
      </c>
      <c r="G11" s="55">
        <v>1356</v>
      </c>
      <c r="H11" s="55">
        <v>745</v>
      </c>
      <c r="I11" s="55">
        <f t="shared" si="0"/>
        <v>1356</v>
      </c>
      <c r="J11" s="55">
        <f t="shared" si="1"/>
        <v>1050.5</v>
      </c>
      <c r="L11" s="57">
        <f t="shared" si="2"/>
        <v>0.47131843013658786</v>
      </c>
      <c r="M11" s="58">
        <f t="shared" si="3"/>
        <v>0.43835011777846922</v>
      </c>
      <c r="N11" s="59">
        <f t="shared" si="4"/>
        <v>43.835011777846923</v>
      </c>
      <c r="O11" s="88" t="s">
        <v>49</v>
      </c>
    </row>
    <row r="12" spans="1:15" s="88" customFormat="1" x14ac:dyDescent="0.25">
      <c r="A12" s="55">
        <v>1100</v>
      </c>
      <c r="B12" s="55">
        <v>1.1827300000000001</v>
      </c>
      <c r="C12" s="55">
        <v>26.96</v>
      </c>
      <c r="D12" s="55">
        <v>1.98</v>
      </c>
      <c r="E12" s="55" t="s">
        <v>12</v>
      </c>
      <c r="F12" s="55">
        <v>1267</v>
      </c>
      <c r="G12" s="55">
        <v>1417</v>
      </c>
      <c r="H12" s="55">
        <v>1000</v>
      </c>
      <c r="I12" s="55">
        <f t="shared" si="0"/>
        <v>1417</v>
      </c>
      <c r="J12" s="55">
        <f t="shared" si="1"/>
        <v>1208.5</v>
      </c>
      <c r="K12" s="55"/>
      <c r="L12" s="57">
        <f t="shared" si="2"/>
        <v>0.56202426370866643</v>
      </c>
      <c r="M12" s="58">
        <f t="shared" si="3"/>
        <v>0.47519236318404573</v>
      </c>
      <c r="N12" s="59">
        <f t="shared" si="4"/>
        <v>47.519236318404573</v>
      </c>
      <c r="O12" s="88" t="s">
        <v>49</v>
      </c>
    </row>
    <row r="13" spans="1:15" s="55" customFormat="1" x14ac:dyDescent="0.25">
      <c r="A13" s="55">
        <v>1300</v>
      </c>
      <c r="B13" s="55">
        <v>1.39777</v>
      </c>
      <c r="C13" s="55">
        <v>31.87</v>
      </c>
      <c r="D13" s="55">
        <v>2.34</v>
      </c>
      <c r="E13" s="55" t="s">
        <v>66</v>
      </c>
      <c r="F13" s="55">
        <v>1373</v>
      </c>
      <c r="G13" s="55">
        <v>1480</v>
      </c>
      <c r="H13" s="55">
        <v>1538</v>
      </c>
      <c r="I13" s="55">
        <f t="shared" si="0"/>
        <v>1538</v>
      </c>
      <c r="J13" s="55">
        <f t="shared" si="1"/>
        <v>1509</v>
      </c>
      <c r="L13" s="57">
        <f t="shared" si="2"/>
        <v>0.78001150090130611</v>
      </c>
      <c r="M13" s="58">
        <f t="shared" si="3"/>
        <v>0.55803994999270701</v>
      </c>
      <c r="N13" s="59">
        <f t="shared" si="4"/>
        <v>55.803994999270699</v>
      </c>
      <c r="O13" s="55" t="s">
        <v>46</v>
      </c>
    </row>
    <row r="14" spans="1:15" x14ac:dyDescent="0.25">
      <c r="A14" s="28"/>
      <c r="B14" s="28"/>
      <c r="C14" s="28"/>
      <c r="D14" s="28"/>
      <c r="E14" s="28"/>
      <c r="F14" s="28"/>
      <c r="G14" s="28"/>
      <c r="H14" s="28"/>
      <c r="L14" s="25"/>
      <c r="M14" s="26"/>
      <c r="N14" s="27"/>
    </row>
    <row r="15" spans="1:15" x14ac:dyDescent="0.25">
      <c r="A15" s="28"/>
      <c r="B15" s="28"/>
      <c r="C15" s="28"/>
      <c r="D15" s="28"/>
      <c r="E15" s="28"/>
      <c r="F15" s="28"/>
      <c r="G15" s="28"/>
      <c r="H15" s="28"/>
      <c r="L15" s="25"/>
      <c r="M15" s="26"/>
      <c r="N15" s="27"/>
    </row>
    <row r="16" spans="1:15" x14ac:dyDescent="0.25">
      <c r="A16" s="28"/>
      <c r="B16" s="28"/>
      <c r="C16" s="28"/>
      <c r="D16" s="28"/>
      <c r="E16" s="28"/>
      <c r="F16" s="28"/>
      <c r="G16" s="28"/>
      <c r="H16" s="28"/>
      <c r="L16" s="25"/>
      <c r="M16" s="26"/>
      <c r="N16" s="27"/>
    </row>
    <row r="17" spans="1:14" x14ac:dyDescent="0.25">
      <c r="A17" s="19"/>
      <c r="B17" s="8"/>
      <c r="L17" s="25"/>
      <c r="M17" s="26"/>
      <c r="N17" s="27"/>
    </row>
    <row r="18" spans="1:14" x14ac:dyDescent="0.25">
      <c r="N18" s="31"/>
    </row>
    <row r="19" spans="1:14" x14ac:dyDescent="0.25">
      <c r="N19" s="31"/>
    </row>
    <row r="20" spans="1:14" x14ac:dyDescent="0.25">
      <c r="N20" s="31"/>
    </row>
    <row r="21" spans="1:14" x14ac:dyDescent="0.25">
      <c r="N21" s="31"/>
    </row>
    <row r="22" spans="1:14" x14ac:dyDescent="0.2">
      <c r="I22" s="35"/>
      <c r="J22" s="35"/>
    </row>
  </sheetData>
  <sortState ref="A18:N22">
    <sortCondition ref="A18:A22"/>
  </sortState>
  <mergeCells count="1">
    <mergeCell ref="E1:G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1"/>
  <sheetViews>
    <sheetView tabSelected="1" workbookViewId="0">
      <selection activeCell="M12" sqref="M12"/>
    </sheetView>
  </sheetViews>
  <sheetFormatPr defaultColWidth="9.140625" defaultRowHeight="15" x14ac:dyDescent="0.25"/>
  <cols>
    <col min="3" max="3" width="8.28515625" bestFit="1" customWidth="1"/>
    <col min="8" max="8" width="9.140625" customWidth="1"/>
    <col min="9" max="9" width="14.140625" customWidth="1"/>
    <col min="10" max="10" width="12.5703125" customWidth="1"/>
    <col min="18" max="18" width="19.140625" bestFit="1" customWidth="1"/>
    <col min="19" max="19" width="23.5703125" bestFit="1" customWidth="1"/>
    <col min="20" max="20" width="41.5703125" bestFit="1" customWidth="1"/>
    <col min="21" max="21" width="13.7109375" bestFit="1" customWidth="1"/>
    <col min="22" max="22" width="14.140625" bestFit="1" customWidth="1"/>
  </cols>
  <sheetData>
    <row r="2" spans="2:22" ht="15.75" thickBot="1" x14ac:dyDescent="0.3"/>
    <row r="3" spans="2:22" ht="75.75" thickBot="1" x14ac:dyDescent="0.3">
      <c r="B3" s="36" t="s">
        <v>95</v>
      </c>
      <c r="C3" s="36" t="s">
        <v>96</v>
      </c>
      <c r="D3" s="36" t="s">
        <v>1</v>
      </c>
      <c r="E3" s="36" t="s">
        <v>2</v>
      </c>
      <c r="F3" s="36" t="s">
        <v>3</v>
      </c>
      <c r="G3" s="36" t="s">
        <v>97</v>
      </c>
      <c r="H3" s="36" t="s">
        <v>61</v>
      </c>
      <c r="I3" s="36" t="s">
        <v>5</v>
      </c>
      <c r="J3" s="36" t="s">
        <v>4</v>
      </c>
    </row>
    <row r="4" spans="2:22" ht="42.75" x14ac:dyDescent="0.25">
      <c r="B4" s="61" t="s">
        <v>6</v>
      </c>
      <c r="C4" s="37">
        <v>119.3</v>
      </c>
      <c r="D4" s="37">
        <v>0.13</v>
      </c>
      <c r="E4" s="37">
        <v>2.92</v>
      </c>
      <c r="F4" s="37">
        <v>0.22</v>
      </c>
      <c r="G4" s="37" t="s">
        <v>98</v>
      </c>
      <c r="H4" s="37" t="s">
        <v>34</v>
      </c>
      <c r="I4" s="37" t="s">
        <v>98</v>
      </c>
      <c r="J4" s="1" t="s">
        <v>15</v>
      </c>
      <c r="N4" s="19"/>
      <c r="O4" s="8"/>
    </row>
    <row r="5" spans="2:22" x14ac:dyDescent="0.25">
      <c r="B5" s="65"/>
      <c r="C5" s="37">
        <v>159.1</v>
      </c>
      <c r="D5" s="37">
        <v>0.17</v>
      </c>
      <c r="E5" s="37">
        <v>3.9</v>
      </c>
      <c r="F5" s="37">
        <v>0.28999999999999998</v>
      </c>
      <c r="G5" s="37">
        <v>625</v>
      </c>
      <c r="H5" s="40">
        <v>12.435042273893124</v>
      </c>
      <c r="I5" s="37" t="s">
        <v>43</v>
      </c>
      <c r="J5" s="1" t="s">
        <v>12</v>
      </c>
      <c r="N5" s="1"/>
      <c r="O5" s="8"/>
      <c r="P5" s="27"/>
    </row>
    <row r="6" spans="2:22" x14ac:dyDescent="0.25">
      <c r="B6" s="65"/>
      <c r="C6" s="37">
        <v>198.9</v>
      </c>
      <c r="D6" s="37">
        <v>0.21</v>
      </c>
      <c r="E6" s="37">
        <v>4.87</v>
      </c>
      <c r="F6" s="37">
        <v>0.36</v>
      </c>
      <c r="G6" s="37">
        <v>728</v>
      </c>
      <c r="H6" s="40">
        <v>18.312720052929684</v>
      </c>
      <c r="I6" s="37" t="s">
        <v>43</v>
      </c>
      <c r="J6" s="1" t="s">
        <v>12</v>
      </c>
      <c r="N6" s="1"/>
      <c r="O6" s="8"/>
      <c r="P6" s="27"/>
    </row>
    <row r="7" spans="2:22" x14ac:dyDescent="0.25">
      <c r="B7" s="65"/>
      <c r="C7" s="37">
        <v>238.6</v>
      </c>
      <c r="D7" s="37">
        <v>0.26</v>
      </c>
      <c r="E7" s="37">
        <v>5.85</v>
      </c>
      <c r="F7" s="37">
        <v>0.43</v>
      </c>
      <c r="G7" s="37">
        <v>835</v>
      </c>
      <c r="H7" s="40">
        <v>26.410817214091391</v>
      </c>
      <c r="I7" s="37" t="s">
        <v>43</v>
      </c>
      <c r="J7" s="1" t="s">
        <v>12</v>
      </c>
      <c r="N7" s="1"/>
      <c r="O7" s="8"/>
      <c r="P7" s="27"/>
    </row>
    <row r="8" spans="2:22" x14ac:dyDescent="0.25">
      <c r="B8" s="65"/>
      <c r="C8" s="37">
        <v>278.39999999999998</v>
      </c>
      <c r="D8" s="37">
        <v>0.3</v>
      </c>
      <c r="E8" s="37">
        <v>6.82</v>
      </c>
      <c r="F8" s="37">
        <v>0.5</v>
      </c>
      <c r="G8" s="37">
        <v>770</v>
      </c>
      <c r="H8" s="40">
        <v>16.370400426268986</v>
      </c>
      <c r="I8" s="37" t="s">
        <v>43</v>
      </c>
      <c r="J8" s="1" t="s">
        <v>12</v>
      </c>
      <c r="N8" s="1"/>
      <c r="O8" s="8"/>
      <c r="P8" s="27"/>
      <c r="Q8" s="3" t="s">
        <v>95</v>
      </c>
      <c r="R8" s="3" t="s">
        <v>102</v>
      </c>
      <c r="S8" s="3" t="s">
        <v>103</v>
      </c>
      <c r="T8" s="3" t="s">
        <v>104</v>
      </c>
      <c r="U8" s="3" t="s">
        <v>4</v>
      </c>
      <c r="V8" s="3" t="s">
        <v>106</v>
      </c>
    </row>
    <row r="9" spans="2:22" x14ac:dyDescent="0.25">
      <c r="B9" s="65"/>
      <c r="C9" s="37">
        <v>318.2</v>
      </c>
      <c r="D9" s="37">
        <v>0.34</v>
      </c>
      <c r="E9" s="37">
        <v>7.8</v>
      </c>
      <c r="F9" s="37">
        <v>0.56999999999999995</v>
      </c>
      <c r="G9" s="37">
        <v>825</v>
      </c>
      <c r="H9" s="40">
        <v>18.876131543676937</v>
      </c>
      <c r="I9" s="37" t="s">
        <v>43</v>
      </c>
      <c r="J9" s="1" t="s">
        <v>12</v>
      </c>
      <c r="N9" s="1"/>
      <c r="O9" s="8"/>
      <c r="P9" s="27"/>
      <c r="Q9" s="1" t="s">
        <v>6</v>
      </c>
      <c r="R9" s="1">
        <v>676.2</v>
      </c>
      <c r="S9" s="1">
        <v>1150</v>
      </c>
      <c r="T9" s="1">
        <v>36</v>
      </c>
      <c r="U9" s="1" t="s">
        <v>22</v>
      </c>
      <c r="V9" s="37" t="s">
        <v>49</v>
      </c>
    </row>
    <row r="10" spans="2:22" x14ac:dyDescent="0.25">
      <c r="B10" s="65"/>
      <c r="C10" s="37">
        <v>358</v>
      </c>
      <c r="D10" s="37">
        <v>0.38</v>
      </c>
      <c r="E10" s="37">
        <v>8.77</v>
      </c>
      <c r="F10" s="37">
        <v>0.65</v>
      </c>
      <c r="G10" s="37">
        <v>930</v>
      </c>
      <c r="H10" s="40">
        <v>27.094560745540342</v>
      </c>
      <c r="I10" s="52" t="s">
        <v>83</v>
      </c>
      <c r="J10" s="1" t="s">
        <v>12</v>
      </c>
      <c r="N10" s="1"/>
      <c r="O10" s="8"/>
      <c r="P10" s="27"/>
      <c r="Q10" s="1" t="s">
        <v>8</v>
      </c>
      <c r="R10" s="1">
        <v>900</v>
      </c>
      <c r="S10" s="1">
        <v>1356</v>
      </c>
      <c r="T10" s="1">
        <v>53</v>
      </c>
      <c r="U10" s="1" t="s">
        <v>22</v>
      </c>
      <c r="V10" s="37" t="s">
        <v>49</v>
      </c>
    </row>
    <row r="11" spans="2:22" ht="28.5" x14ac:dyDescent="0.25">
      <c r="B11" s="65"/>
      <c r="C11" s="37">
        <v>397.7</v>
      </c>
      <c r="D11" s="37">
        <v>0.43</v>
      </c>
      <c r="E11" s="37">
        <v>9.75</v>
      </c>
      <c r="F11" s="37">
        <v>0.72</v>
      </c>
      <c r="G11" s="37">
        <v>968</v>
      </c>
      <c r="H11" s="40">
        <v>28.621251322292647</v>
      </c>
      <c r="I11" s="52" t="s">
        <v>83</v>
      </c>
      <c r="J11" s="1" t="s">
        <v>12</v>
      </c>
      <c r="N11" s="1"/>
      <c r="O11" s="8"/>
      <c r="P11" s="27"/>
      <c r="Q11" s="1" t="s">
        <v>11</v>
      </c>
      <c r="R11" s="1">
        <v>1300</v>
      </c>
      <c r="S11" s="1">
        <v>1538</v>
      </c>
      <c r="T11" s="1">
        <v>60</v>
      </c>
      <c r="U11" s="1" t="s">
        <v>22</v>
      </c>
      <c r="V11" s="49" t="s">
        <v>107</v>
      </c>
    </row>
    <row r="12" spans="2:22" x14ac:dyDescent="0.25">
      <c r="B12" s="65"/>
      <c r="C12" s="37">
        <v>437.5</v>
      </c>
      <c r="D12" s="37">
        <v>0.47</v>
      </c>
      <c r="E12" s="37">
        <v>10.72</v>
      </c>
      <c r="F12" s="37">
        <v>0.79</v>
      </c>
      <c r="G12" s="37">
        <v>1062</v>
      </c>
      <c r="H12" s="40">
        <v>37.696166404175663</v>
      </c>
      <c r="I12" s="37" t="s">
        <v>43</v>
      </c>
      <c r="J12" s="1" t="s">
        <v>12</v>
      </c>
      <c r="L12" s="43"/>
      <c r="M12" s="43"/>
      <c r="N12" s="1"/>
      <c r="O12" s="8"/>
      <c r="P12" s="27"/>
    </row>
    <row r="13" spans="2:22" x14ac:dyDescent="0.25">
      <c r="B13" s="65"/>
      <c r="C13" s="37">
        <v>477.3</v>
      </c>
      <c r="D13" s="37">
        <v>0.51</v>
      </c>
      <c r="E13" s="37">
        <v>11.7</v>
      </c>
      <c r="F13" s="37">
        <v>0.86</v>
      </c>
      <c r="G13" s="37">
        <v>1085</v>
      </c>
      <c r="H13" s="40">
        <v>37.646525023113419</v>
      </c>
      <c r="I13" s="37" t="s">
        <v>43</v>
      </c>
      <c r="J13" s="1" t="s">
        <v>12</v>
      </c>
      <c r="L13" s="44"/>
      <c r="M13" s="45"/>
      <c r="N13" s="1"/>
      <c r="O13" s="8"/>
      <c r="P13" s="27"/>
    </row>
    <row r="14" spans="2:22" x14ac:dyDescent="0.25">
      <c r="B14" s="65"/>
      <c r="C14" s="52">
        <v>517.1</v>
      </c>
      <c r="D14" s="37">
        <v>0.56000000000000005</v>
      </c>
      <c r="E14" s="37">
        <v>12.67</v>
      </c>
      <c r="F14" s="37">
        <v>0.93</v>
      </c>
      <c r="G14" s="37">
        <v>1085</v>
      </c>
      <c r="H14" s="40">
        <v>34.75095102234296</v>
      </c>
      <c r="I14" s="37" t="s">
        <v>43</v>
      </c>
      <c r="J14" s="1" t="s">
        <v>12</v>
      </c>
      <c r="K14" s="42"/>
      <c r="N14" s="1"/>
      <c r="O14" s="8"/>
      <c r="P14" s="27"/>
      <c r="Q14" s="3" t="s">
        <v>95</v>
      </c>
      <c r="R14" s="3" t="s">
        <v>102</v>
      </c>
      <c r="S14" s="3" t="s">
        <v>105</v>
      </c>
      <c r="T14" s="3" t="s">
        <v>108</v>
      </c>
      <c r="U14" s="3" t="s">
        <v>4</v>
      </c>
      <c r="V14" s="3" t="s">
        <v>106</v>
      </c>
    </row>
    <row r="15" spans="2:22" x14ac:dyDescent="0.25">
      <c r="B15" s="65"/>
      <c r="C15" s="37">
        <v>556.79999999999995</v>
      </c>
      <c r="D15" s="37">
        <v>0.6</v>
      </c>
      <c r="E15" s="37">
        <v>13.65</v>
      </c>
      <c r="F15" s="37">
        <v>1</v>
      </c>
      <c r="G15" s="37">
        <v>1115</v>
      </c>
      <c r="H15" s="40">
        <v>35.988075410051593</v>
      </c>
      <c r="I15" s="37" t="s">
        <v>43</v>
      </c>
      <c r="J15" s="1" t="s">
        <v>22</v>
      </c>
      <c r="N15" s="1"/>
      <c r="O15" s="8"/>
      <c r="P15" s="27"/>
      <c r="Q15" s="1" t="s">
        <v>6</v>
      </c>
      <c r="R15" s="48">
        <v>477.3</v>
      </c>
      <c r="S15" s="1">
        <v>41</v>
      </c>
      <c r="T15" s="1">
        <v>1085</v>
      </c>
      <c r="U15" s="1" t="s">
        <v>22</v>
      </c>
      <c r="V15" s="37" t="s">
        <v>43</v>
      </c>
    </row>
    <row r="16" spans="2:22" x14ac:dyDescent="0.25">
      <c r="B16" s="65"/>
      <c r="C16" s="37">
        <v>596.6</v>
      </c>
      <c r="D16" s="37">
        <v>0.64</v>
      </c>
      <c r="E16" s="37">
        <v>14.62</v>
      </c>
      <c r="F16" s="37">
        <v>1.08</v>
      </c>
      <c r="G16" s="37">
        <v>1135</v>
      </c>
      <c r="H16" s="40">
        <v>36.064736228181985</v>
      </c>
      <c r="I16" s="37" t="s">
        <v>43</v>
      </c>
      <c r="J16" s="1" t="s">
        <v>22</v>
      </c>
      <c r="N16" s="1"/>
      <c r="O16" s="8"/>
      <c r="P16" s="27"/>
      <c r="Q16" s="1" t="s">
        <v>8</v>
      </c>
      <c r="R16" s="1">
        <v>600</v>
      </c>
      <c r="S16" s="1">
        <v>69</v>
      </c>
      <c r="T16" s="1">
        <v>1313</v>
      </c>
      <c r="U16" s="48" t="s">
        <v>99</v>
      </c>
      <c r="V16" s="37" t="s">
        <v>99</v>
      </c>
    </row>
    <row r="17" spans="2:22" x14ac:dyDescent="0.25">
      <c r="B17" s="65"/>
      <c r="C17" s="37">
        <v>636.4</v>
      </c>
      <c r="D17" s="37">
        <v>0.68</v>
      </c>
      <c r="E17" s="37">
        <v>15.6</v>
      </c>
      <c r="F17" s="37">
        <v>1.1499999999999999</v>
      </c>
      <c r="G17" s="37">
        <v>1138</v>
      </c>
      <c r="H17" s="40">
        <v>34.169313510797132</v>
      </c>
      <c r="I17" s="37" t="s">
        <v>43</v>
      </c>
      <c r="J17" s="1" t="s">
        <v>22</v>
      </c>
      <c r="N17" s="1"/>
      <c r="O17" s="8"/>
      <c r="P17" s="27"/>
      <c r="Q17" s="1" t="s">
        <v>8</v>
      </c>
      <c r="R17" s="1">
        <v>900</v>
      </c>
      <c r="S17" s="1">
        <v>53</v>
      </c>
      <c r="T17" s="1">
        <v>1356</v>
      </c>
      <c r="U17" s="1" t="s">
        <v>22</v>
      </c>
      <c r="V17" s="37" t="s">
        <v>49</v>
      </c>
    </row>
    <row r="18" spans="2:22" x14ac:dyDescent="0.25">
      <c r="B18" s="65"/>
      <c r="C18" s="37">
        <v>676.2</v>
      </c>
      <c r="D18" s="37">
        <v>0.73</v>
      </c>
      <c r="E18" s="37">
        <v>16.57</v>
      </c>
      <c r="F18" s="37">
        <v>1.22</v>
      </c>
      <c r="G18" s="37">
        <v>1150</v>
      </c>
      <c r="H18" s="40">
        <v>33.537648980273147</v>
      </c>
      <c r="I18" s="37" t="s">
        <v>49</v>
      </c>
      <c r="J18" s="1" t="s">
        <v>22</v>
      </c>
      <c r="N18" s="1"/>
      <c r="O18" s="8"/>
      <c r="P18" s="27"/>
      <c r="Q18" s="1" t="s">
        <v>11</v>
      </c>
      <c r="R18" s="1">
        <v>700</v>
      </c>
      <c r="S18" s="1">
        <v>68</v>
      </c>
      <c r="T18" s="1">
        <v>1356</v>
      </c>
      <c r="U18" s="1" t="s">
        <v>22</v>
      </c>
      <c r="V18" s="37" t="s">
        <v>83</v>
      </c>
    </row>
    <row r="19" spans="2:22" x14ac:dyDescent="0.25">
      <c r="B19" s="65"/>
      <c r="C19" s="37">
        <v>715.9</v>
      </c>
      <c r="D19" s="37">
        <v>0.77</v>
      </c>
      <c r="E19" s="37">
        <v>17.55</v>
      </c>
      <c r="F19" s="37">
        <v>1.29</v>
      </c>
      <c r="G19" s="37">
        <v>1140</v>
      </c>
      <c r="H19" s="40">
        <v>30.586803160527371</v>
      </c>
      <c r="I19" s="37" t="s">
        <v>49</v>
      </c>
      <c r="J19" s="1" t="s">
        <v>22</v>
      </c>
      <c r="N19" s="1"/>
      <c r="O19" s="8"/>
      <c r="P19" s="27"/>
    </row>
    <row r="20" spans="2:22" x14ac:dyDescent="0.25">
      <c r="B20" s="65"/>
      <c r="C20" s="37">
        <v>795.5</v>
      </c>
      <c r="D20" s="37">
        <v>0.86</v>
      </c>
      <c r="E20" s="37">
        <v>19.5</v>
      </c>
      <c r="F20" s="37">
        <v>1.43</v>
      </c>
      <c r="G20" s="37">
        <v>1058</v>
      </c>
      <c r="H20" s="40">
        <v>20.422074826321186</v>
      </c>
      <c r="I20" s="37" t="s">
        <v>46</v>
      </c>
      <c r="J20" s="1" t="s">
        <v>22</v>
      </c>
      <c r="N20" s="1"/>
      <c r="O20" s="8"/>
      <c r="P20" s="27"/>
    </row>
    <row r="21" spans="2:22" x14ac:dyDescent="0.25">
      <c r="B21" s="65"/>
      <c r="C21" s="37">
        <v>835.2</v>
      </c>
      <c r="D21" s="37">
        <v>0.9</v>
      </c>
      <c r="E21" s="37">
        <v>20.47</v>
      </c>
      <c r="F21" s="37">
        <v>1.51</v>
      </c>
      <c r="G21" s="37">
        <v>1066</v>
      </c>
      <c r="H21" s="40">
        <v>20.044680117219979</v>
      </c>
      <c r="I21" s="37" t="s">
        <v>46</v>
      </c>
      <c r="J21" s="1" t="s">
        <v>22</v>
      </c>
      <c r="N21" s="1"/>
      <c r="O21" s="8"/>
      <c r="P21" s="27"/>
    </row>
    <row r="22" spans="2:22" x14ac:dyDescent="0.25">
      <c r="B22" s="65"/>
      <c r="C22" s="37">
        <v>914.8</v>
      </c>
      <c r="D22" s="37">
        <v>0.98</v>
      </c>
      <c r="E22" s="37">
        <v>22.42</v>
      </c>
      <c r="F22" s="37">
        <v>1.65</v>
      </c>
      <c r="G22" s="37">
        <v>975</v>
      </c>
      <c r="H22" s="40">
        <v>12.781709226259116</v>
      </c>
      <c r="I22" s="37" t="s">
        <v>46</v>
      </c>
      <c r="J22" s="1" t="s">
        <v>23</v>
      </c>
      <c r="N22" s="19"/>
      <c r="O22" s="8"/>
      <c r="P22" s="27"/>
    </row>
    <row r="23" spans="2:22" ht="15.75" thickBot="1" x14ac:dyDescent="0.3">
      <c r="B23" s="63"/>
      <c r="C23" s="38">
        <v>994.3</v>
      </c>
      <c r="D23" s="38">
        <v>1.07</v>
      </c>
      <c r="E23" s="38">
        <v>24.37</v>
      </c>
      <c r="F23" s="38">
        <v>1.79</v>
      </c>
      <c r="G23" s="38">
        <v>862</v>
      </c>
      <c r="H23" s="41">
        <v>7.1991011181891746</v>
      </c>
      <c r="I23" s="38" t="s">
        <v>46</v>
      </c>
      <c r="J23" s="50" t="s">
        <v>23</v>
      </c>
      <c r="N23" s="19"/>
      <c r="O23" s="8"/>
      <c r="P23" s="27"/>
    </row>
    <row r="24" spans="2:22" x14ac:dyDescent="0.25">
      <c r="B24" s="61" t="s">
        <v>8</v>
      </c>
      <c r="C24" s="37">
        <v>200</v>
      </c>
      <c r="D24" s="37">
        <v>0.21504000000000001</v>
      </c>
      <c r="E24" s="37">
        <v>4.9000000000000004</v>
      </c>
      <c r="F24" s="37">
        <v>0.36</v>
      </c>
      <c r="G24" s="37">
        <v>605</v>
      </c>
      <c r="H24" s="40">
        <v>8.6851617608598648</v>
      </c>
      <c r="I24" s="37" t="s">
        <v>99</v>
      </c>
      <c r="J24" s="28" t="s">
        <v>15</v>
      </c>
      <c r="P24" s="27"/>
    </row>
    <row r="25" spans="2:22" x14ac:dyDescent="0.25">
      <c r="B25" s="62"/>
      <c r="C25" s="37">
        <v>300</v>
      </c>
      <c r="D25" s="37">
        <v>0.32256000000000001</v>
      </c>
      <c r="E25" s="37">
        <v>7.35</v>
      </c>
      <c r="F25" s="37">
        <v>0.54</v>
      </c>
      <c r="G25" s="37">
        <v>1041</v>
      </c>
      <c r="H25" s="40">
        <v>50.753742500890318</v>
      </c>
      <c r="I25" s="37" t="s">
        <v>99</v>
      </c>
      <c r="J25" s="28" t="s">
        <v>63</v>
      </c>
      <c r="P25" s="27"/>
    </row>
    <row r="26" spans="2:22" x14ac:dyDescent="0.25">
      <c r="B26" s="62"/>
      <c r="C26" s="37">
        <v>500</v>
      </c>
      <c r="D26" s="37">
        <v>0.53761000000000003</v>
      </c>
      <c r="E26" s="37">
        <v>12.25</v>
      </c>
      <c r="F26" s="37">
        <v>0.9</v>
      </c>
      <c r="G26" s="37">
        <v>1240</v>
      </c>
      <c r="H26" s="40">
        <v>61.304882817535436</v>
      </c>
      <c r="I26" s="37" t="s">
        <v>99</v>
      </c>
      <c r="J26" s="28" t="s">
        <v>64</v>
      </c>
      <c r="P26" s="27"/>
    </row>
    <row r="27" spans="2:22" x14ac:dyDescent="0.25">
      <c r="B27" s="62"/>
      <c r="C27" s="37">
        <v>600</v>
      </c>
      <c r="D27" s="37">
        <v>0.64512999999999998</v>
      </c>
      <c r="E27" s="37">
        <v>14.7</v>
      </c>
      <c r="F27" s="37">
        <v>1.08</v>
      </c>
      <c r="G27" s="37">
        <v>1313</v>
      </c>
      <c r="H27" s="40">
        <v>64.222518226089875</v>
      </c>
      <c r="I27" s="37" t="s">
        <v>99</v>
      </c>
      <c r="J27" s="28" t="s">
        <v>64</v>
      </c>
      <c r="P27" s="27"/>
    </row>
    <row r="28" spans="2:22" x14ac:dyDescent="0.25">
      <c r="B28" s="62"/>
      <c r="C28" s="37">
        <v>650</v>
      </c>
      <c r="D28" s="37">
        <v>0.69889000000000001</v>
      </c>
      <c r="E28" s="37">
        <v>15.93</v>
      </c>
      <c r="F28" s="37">
        <v>1.17</v>
      </c>
      <c r="G28" s="37">
        <v>1208</v>
      </c>
      <c r="H28" s="40">
        <v>42.475116138908056</v>
      </c>
      <c r="I28" s="37" t="s">
        <v>99</v>
      </c>
      <c r="J28" s="28" t="s">
        <v>64</v>
      </c>
      <c r="L28" s="43"/>
      <c r="P28" s="27"/>
    </row>
    <row r="29" spans="2:22" x14ac:dyDescent="0.25">
      <c r="B29" s="62"/>
      <c r="C29" s="37">
        <v>700</v>
      </c>
      <c r="D29" s="37">
        <v>0.75265000000000004</v>
      </c>
      <c r="E29" s="37">
        <v>17.16</v>
      </c>
      <c r="F29" s="37">
        <v>1.26</v>
      </c>
      <c r="G29" s="37">
        <v>1340</v>
      </c>
      <c r="H29" s="40">
        <v>59.717523871912412</v>
      </c>
      <c r="I29" s="37" t="s">
        <v>99</v>
      </c>
      <c r="J29" s="28" t="s">
        <v>64</v>
      </c>
      <c r="K29" s="28"/>
      <c r="L29" s="47"/>
      <c r="M29" s="46"/>
      <c r="P29" s="27"/>
    </row>
    <row r="30" spans="2:22" s="53" customFormat="1" x14ac:dyDescent="0.25">
      <c r="B30" s="62"/>
      <c r="C30" s="90">
        <v>900</v>
      </c>
      <c r="D30" s="90">
        <v>0.96769000000000005</v>
      </c>
      <c r="E30" s="90">
        <v>22.06</v>
      </c>
      <c r="F30" s="90">
        <v>1.62</v>
      </c>
      <c r="G30" s="90">
        <v>1356</v>
      </c>
      <c r="H30" s="91">
        <v>48.705518310263393</v>
      </c>
      <c r="I30" s="90" t="s">
        <v>49</v>
      </c>
      <c r="J30" s="88" t="s">
        <v>12</v>
      </c>
      <c r="K30" s="92"/>
      <c r="P30" s="93"/>
    </row>
    <row r="31" spans="2:22" s="53" customFormat="1" x14ac:dyDescent="0.25">
      <c r="B31" s="62"/>
      <c r="C31" s="37">
        <v>1000</v>
      </c>
      <c r="D31" s="37">
        <v>1.07521</v>
      </c>
      <c r="E31" s="37">
        <v>24.51</v>
      </c>
      <c r="F31" s="37">
        <v>1.8</v>
      </c>
      <c r="G31" s="37">
        <v>1355</v>
      </c>
      <c r="H31" s="40">
        <v>43.705847926649483</v>
      </c>
      <c r="I31" s="37" t="s">
        <v>49</v>
      </c>
      <c r="J31" s="28" t="s">
        <v>12</v>
      </c>
      <c r="K31"/>
      <c r="L31"/>
      <c r="M31"/>
      <c r="P31" s="27"/>
    </row>
    <row r="32" spans="2:22" x14ac:dyDescent="0.25">
      <c r="B32" s="62"/>
      <c r="C32" s="37">
        <v>1100</v>
      </c>
      <c r="D32" s="37">
        <v>1.1827300000000001</v>
      </c>
      <c r="E32" s="37">
        <v>26.96</v>
      </c>
      <c r="F32" s="37">
        <v>1.98</v>
      </c>
      <c r="G32" s="37">
        <v>1340</v>
      </c>
      <c r="H32" s="40">
        <v>38.002244250331756</v>
      </c>
      <c r="I32" s="37" t="s">
        <v>49</v>
      </c>
      <c r="J32" s="28" t="s">
        <v>12</v>
      </c>
      <c r="P32" s="27"/>
    </row>
    <row r="33" spans="2:16" x14ac:dyDescent="0.25">
      <c r="B33" s="62"/>
      <c r="C33" s="37">
        <v>1300</v>
      </c>
      <c r="D33" s="37">
        <v>1.39777</v>
      </c>
      <c r="E33" s="37">
        <v>31.86</v>
      </c>
      <c r="F33" s="37">
        <v>2.34</v>
      </c>
      <c r="G33" s="37">
        <v>985</v>
      </c>
      <c r="H33" s="40">
        <v>9.3882548710494298</v>
      </c>
      <c r="I33" s="37" t="s">
        <v>46</v>
      </c>
      <c r="J33" s="28" t="s">
        <v>12</v>
      </c>
      <c r="P33" s="27"/>
    </row>
    <row r="34" spans="2:16" ht="15.75" thickBot="1" x14ac:dyDescent="0.3">
      <c r="B34" s="63"/>
      <c r="C34" s="38">
        <v>1500</v>
      </c>
      <c r="D34" s="38">
        <v>1.6128199999999999</v>
      </c>
      <c r="E34" s="38">
        <v>36.76</v>
      </c>
      <c r="F34" s="38">
        <v>2.7</v>
      </c>
      <c r="G34" s="38">
        <v>970</v>
      </c>
      <c r="H34" s="41">
        <v>7.6520306529314226</v>
      </c>
      <c r="I34" s="38" t="s">
        <v>100</v>
      </c>
      <c r="J34" s="51" t="s">
        <v>84</v>
      </c>
      <c r="P34" s="27"/>
    </row>
    <row r="35" spans="2:16" x14ac:dyDescent="0.25">
      <c r="B35" s="61" t="s">
        <v>11</v>
      </c>
      <c r="C35" s="37">
        <v>500</v>
      </c>
      <c r="D35" s="37">
        <v>0.53761000000000003</v>
      </c>
      <c r="E35" s="37">
        <v>12.25</v>
      </c>
      <c r="F35" s="37">
        <v>0.9</v>
      </c>
      <c r="G35" s="37">
        <v>1190</v>
      </c>
      <c r="H35" s="40">
        <v>51.99914126143107</v>
      </c>
      <c r="I35" s="37" t="s">
        <v>99</v>
      </c>
      <c r="J35" s="1" t="s">
        <v>64</v>
      </c>
      <c r="P35" s="27"/>
    </row>
    <row r="36" spans="2:16" x14ac:dyDescent="0.25">
      <c r="B36" s="62"/>
      <c r="C36" s="37">
        <v>700</v>
      </c>
      <c r="D36" s="37">
        <v>0.75265000000000004</v>
      </c>
      <c r="E36" s="37">
        <v>17.16</v>
      </c>
      <c r="F36" s="37">
        <v>1.26</v>
      </c>
      <c r="G36" s="37">
        <v>1356</v>
      </c>
      <c r="H36" s="40">
        <v>62.621195793076176</v>
      </c>
      <c r="I36" s="37" t="s">
        <v>83</v>
      </c>
      <c r="J36" s="1" t="s">
        <v>12</v>
      </c>
      <c r="P36" s="27"/>
    </row>
    <row r="37" spans="2:16" x14ac:dyDescent="0.25">
      <c r="B37" s="62"/>
      <c r="C37" s="37">
        <v>800</v>
      </c>
      <c r="D37" s="37">
        <v>0.86016999999999999</v>
      </c>
      <c r="E37" s="37">
        <v>19.61</v>
      </c>
      <c r="F37" s="37">
        <v>1.44</v>
      </c>
      <c r="G37" s="37">
        <v>1370</v>
      </c>
      <c r="H37" s="40">
        <v>57.091787585952368</v>
      </c>
      <c r="I37" s="37" t="s">
        <v>83</v>
      </c>
      <c r="J37" s="1" t="s">
        <v>12</v>
      </c>
      <c r="P37" s="27"/>
    </row>
    <row r="38" spans="2:16" x14ac:dyDescent="0.25">
      <c r="B38" s="62"/>
      <c r="C38" s="37">
        <v>900</v>
      </c>
      <c r="D38" s="37">
        <v>0.96769000000000005</v>
      </c>
      <c r="E38" s="37">
        <v>22.06</v>
      </c>
      <c r="F38" s="37">
        <v>1.62</v>
      </c>
      <c r="G38" s="37">
        <v>1368</v>
      </c>
      <c r="H38" s="40">
        <v>50.452628913255069</v>
      </c>
      <c r="I38" s="37" t="s">
        <v>83</v>
      </c>
      <c r="J38" s="1" t="s">
        <v>12</v>
      </c>
      <c r="P38" s="27"/>
    </row>
    <row r="39" spans="2:16" x14ac:dyDescent="0.25">
      <c r="B39" s="62"/>
      <c r="C39" s="37">
        <v>1000</v>
      </c>
      <c r="D39" s="37">
        <v>1.07521</v>
      </c>
      <c r="E39" s="37">
        <v>24.51</v>
      </c>
      <c r="F39" s="37">
        <v>1.8</v>
      </c>
      <c r="G39" s="37">
        <v>1356</v>
      </c>
      <c r="H39" s="40">
        <v>43.835011777846923</v>
      </c>
      <c r="I39" s="37" t="s">
        <v>49</v>
      </c>
      <c r="J39" s="1" t="s">
        <v>12</v>
      </c>
      <c r="L39" s="43"/>
      <c r="P39" s="27"/>
    </row>
    <row r="40" spans="2:16" x14ac:dyDescent="0.25">
      <c r="B40" s="62"/>
      <c r="C40" s="37">
        <v>1100</v>
      </c>
      <c r="D40" s="37">
        <v>1.1827300000000001</v>
      </c>
      <c r="E40" s="37">
        <v>26.96</v>
      </c>
      <c r="F40" s="37">
        <v>1.98</v>
      </c>
      <c r="G40" s="37">
        <v>1417</v>
      </c>
      <c r="H40" s="40">
        <v>47.519236318404573</v>
      </c>
      <c r="I40" s="37" t="s">
        <v>49</v>
      </c>
      <c r="J40" s="1" t="s">
        <v>12</v>
      </c>
      <c r="K40" s="28"/>
      <c r="L40" s="47"/>
      <c r="M40" s="46"/>
      <c r="P40" s="27"/>
    </row>
    <row r="41" spans="2:16" ht="29.25" thickBot="1" x14ac:dyDescent="0.3">
      <c r="B41" s="64"/>
      <c r="C41" s="39">
        <v>1300</v>
      </c>
      <c r="D41" s="39">
        <v>1.39777</v>
      </c>
      <c r="E41" s="39">
        <v>31.87</v>
      </c>
      <c r="F41" s="39">
        <v>2.34</v>
      </c>
      <c r="G41" s="39">
        <v>1538</v>
      </c>
      <c r="H41" s="41">
        <v>55.803994999270699</v>
      </c>
      <c r="I41" s="39" t="s">
        <v>101</v>
      </c>
      <c r="J41" s="50" t="s">
        <v>66</v>
      </c>
      <c r="K41" s="42"/>
      <c r="P41" s="27"/>
    </row>
  </sheetData>
  <mergeCells count="3">
    <mergeCell ref="B24:B34"/>
    <mergeCell ref="B35:B41"/>
    <mergeCell ref="B4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Reactor 1</vt:lpstr>
      <vt:lpstr>Summary R1 </vt:lpstr>
      <vt:lpstr>Reactor 2</vt:lpstr>
      <vt:lpstr>Summary R2</vt:lpstr>
      <vt:lpstr>Reactor 3</vt:lpstr>
      <vt:lpstr>Summary R3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2018-04-18T05:21:35Z</dcterms:modified>
</cp:coreProperties>
</file>